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ametry" sheetId="1" r:id="rId4"/>
    <sheet state="visible" name="Sprzedaż miesięczna" sheetId="2" r:id="rId5"/>
    <sheet state="visible" name="Koszty stałe" sheetId="3" r:id="rId6"/>
    <sheet state="visible" name="Koszty zmienne miesięczny" sheetId="4" r:id="rId7"/>
    <sheet state="visible" name="Bilanse" sheetId="5" r:id="rId8"/>
  </sheets>
  <definedNames/>
  <calcPr/>
</workbook>
</file>

<file path=xl/sharedStrings.xml><?xml version="1.0" encoding="utf-8"?>
<sst xmlns="http://schemas.openxmlformats.org/spreadsheetml/2006/main" count="251" uniqueCount="166">
  <si>
    <t>Parametry gry</t>
  </si>
  <si>
    <t>liczba_pokoi</t>
  </si>
  <si>
    <t>średnio_zajętych_pokoji_na_slot</t>
  </si>
  <si>
    <t>czas_gry(minuty)</t>
  </si>
  <si>
    <t>czas_resetu(minuty)</t>
  </si>
  <si>
    <t>czas_slotu(minuty)</t>
  </si>
  <si>
    <t>Godziny gier w tygodniu</t>
  </si>
  <si>
    <t>piatek_h</t>
  </si>
  <si>
    <t>sobota_h</t>
  </si>
  <si>
    <t>niedziela_h</t>
  </si>
  <si>
    <t>Liczba slotów w dni tygodnia</t>
  </si>
  <si>
    <t>piatek_sloty</t>
  </si>
  <si>
    <t>sobota_sloty</t>
  </si>
  <si>
    <t>niedziela_sloty</t>
  </si>
  <si>
    <t>Obłożenie dni tygodnia</t>
  </si>
  <si>
    <t>obłożenie_pt</t>
  </si>
  <si>
    <t>obłożenie_sb</t>
  </si>
  <si>
    <t>obłożenie_nd</t>
  </si>
  <si>
    <t>aktywne_sloty</t>
  </si>
  <si>
    <t>Cennik i rozkład rezerwacji</t>
  </si>
  <si>
    <t>krok_znizki_grupowej</t>
  </si>
  <si>
    <t>cena_rezerwacji_na_2(na osobe)</t>
  </si>
  <si>
    <t>cena_rezerwacji_na_3(na osobe)</t>
  </si>
  <si>
    <t>cena_rezerwacji_na_4(na osobe)</t>
  </si>
  <si>
    <t>procent_rezerwacji_na_2</t>
  </si>
  <si>
    <t>procent_rezerwacji_na_3</t>
  </si>
  <si>
    <t>procent_rezerwacji_na_4</t>
  </si>
  <si>
    <t>średnia_cena_eventu</t>
  </si>
  <si>
    <t>średni_koszt_eventu</t>
  </si>
  <si>
    <t>Upsell</t>
  </si>
  <si>
    <t>procent_kupujących</t>
  </si>
  <si>
    <t>średni_koszyk_na_osobę</t>
  </si>
  <si>
    <t>średni_koszt_gadżetu</t>
  </si>
  <si>
    <t>Indeksy roczne</t>
  </si>
  <si>
    <t>indeks_cen_rok_0</t>
  </si>
  <si>
    <t>indeks_cen_rok_1</t>
  </si>
  <si>
    <t>indeks_cen_rok_2</t>
  </si>
  <si>
    <t>indeks_cen_rok_3</t>
  </si>
  <si>
    <t>indeks_cen_rok_4</t>
  </si>
  <si>
    <t>indeks_wolumenu_rok_0</t>
  </si>
  <si>
    <t>indeks_wolumenu_rok_1</t>
  </si>
  <si>
    <t>indeks_wolumenu_rok_2</t>
  </si>
  <si>
    <t>indeks_wolumenu_rok_3</t>
  </si>
  <si>
    <t>indeks_wolumenu_rok_4</t>
  </si>
  <si>
    <t>Prowizje Płatnicze</t>
  </si>
  <si>
    <t>procent_płatności_online</t>
  </si>
  <si>
    <t>procent_płatności_kartą</t>
  </si>
  <si>
    <t>procent_płatności_lockme</t>
  </si>
  <si>
    <t>prowizja_online_procent</t>
  </si>
  <si>
    <t>prowizja_online_fix</t>
  </si>
  <si>
    <t>prowizja_lock_me</t>
  </si>
  <si>
    <t>prowizja_terminal_procent</t>
  </si>
  <si>
    <t>Ogólne</t>
  </si>
  <si>
    <t>liczba_tygodni_w_miesiącu</t>
  </si>
  <si>
    <t>wynajem_lokalu_procent_przychodu</t>
  </si>
  <si>
    <t>MIESIĄCE</t>
  </si>
  <si>
    <t>Styczeń</t>
  </si>
  <si>
    <t>Współczynnik sezonowy</t>
  </si>
  <si>
    <t>Wyszczególnienie</t>
  </si>
  <si>
    <t>liczba_pt</t>
  </si>
  <si>
    <t>liczba_sb</t>
  </si>
  <si>
    <t>liczba_nd</t>
  </si>
  <si>
    <t>liczba_łączna</t>
  </si>
  <si>
    <t>cena jednostkowa</t>
  </si>
  <si>
    <t>Łącznie</t>
  </si>
  <si>
    <t>Sprzedaż ogółem</t>
  </si>
  <si>
    <t>Rezerwacje pokoi</t>
  </si>
  <si>
    <t>rezerwacje_na_2</t>
  </si>
  <si>
    <t>rezerwacje_na_3</t>
  </si>
  <si>
    <t>rezerwacje_na_4</t>
  </si>
  <si>
    <t>Eventy</t>
  </si>
  <si>
    <t>Rezerwacja 3h 20-25os</t>
  </si>
  <si>
    <t>Gadżety klubu</t>
  </si>
  <si>
    <t>LATA</t>
  </si>
  <si>
    <t>Uwzględniać w kosztach</t>
  </si>
  <si>
    <t>Typ kosztów</t>
  </si>
  <si>
    <t>Kategoria kosztów</t>
  </si>
  <si>
    <t>liczba</t>
  </si>
  <si>
    <t>RAZEM</t>
  </si>
  <si>
    <t>KOSZTY OGÓŁEM</t>
  </si>
  <si>
    <t>Koszty formalne i prawne</t>
  </si>
  <si>
    <t>Założenie spółki z o.o. (opłaty rejestracyjne, KRS, notariusz)</t>
  </si>
  <si>
    <t>CAPEX</t>
  </si>
  <si>
    <t>Przygotowanie umowy spółki / umowy inwestycyjnej</t>
  </si>
  <si>
    <t>Usługi prawne / doradztwo przy starcie</t>
  </si>
  <si>
    <t>Regulaminy (Escape Room, RODO, BHP, itp.)</t>
  </si>
  <si>
    <t>Księgowość (+kadry i płace)</t>
  </si>
  <si>
    <t>OPEX</t>
  </si>
  <si>
    <t>Sprawozdanie finansowe</t>
  </si>
  <si>
    <t>Przygotowanie lokalu – remont i adaptacja</t>
  </si>
  <si>
    <t>Odświeżenie ścian, tapetowanie, lamperia, malowanie</t>
  </si>
  <si>
    <t>Oświetlenie dekoracyjne (LED regulowane, żyrandole, akcenty)</t>
  </si>
  <si>
    <t>Aranżacja lobby (meble, stoły, fotele, dekoracje kasynowe)</t>
  </si>
  <si>
    <t>Aranżacja pokoi tematycznych (karciany, kostkowy, ruletkowy)</t>
  </si>
  <si>
    <t>Meble i dekoracje stałe w pokojach</t>
  </si>
  <si>
    <t>Wyposażenie łazienki (ewentualne lekkie dopasowanie do klimatu)</t>
  </si>
  <si>
    <t>Klimatyzacja multi-split (zakup + montaż)</t>
  </si>
  <si>
    <t>Serwis klimatyzacji (przegląd roczny)</t>
  </si>
  <si>
    <t>Bezpieczeństwo i dostosowanie do norm Escape Room</t>
  </si>
  <si>
    <t>Panik batony i mechanizmy zwalniania zamków magnetycznych</t>
  </si>
  <si>
    <t>Elektronika sterująca zamkami</t>
  </si>
  <si>
    <t>System audio-video (kamery, mikrofony, głośniki, podgląd na żywo)</t>
  </si>
  <si>
    <t>Oświetlenie awaryjne i oznakowanie ewakuacyjne</t>
  </si>
  <si>
    <t>Gaśnice, apteczki, inne wyposażenie PPOŻ</t>
  </si>
  <si>
    <t>Alarm antywłamaniowy</t>
  </si>
  <si>
    <t>Abonament za monitoring i alarm (OPEX – miesięczny)</t>
  </si>
  <si>
    <t>Ewentualne czujniki dymu/zraszacze (jeśli wymagane)</t>
  </si>
  <si>
    <t>Rekwizyty i mechanizmy gier</t>
  </si>
  <si>
    <t>Stałe mechanizmy zagadek w pokojach</t>
  </si>
  <si>
    <t>Stałe mechanizmy zagadek w pokojach - odświeżenie</t>
  </si>
  <si>
    <t>Elementy ruchome (propy) do gier pokojowych i pojedynkowych (do zagadek)</t>
  </si>
  <si>
    <t>Elementy ruchome (propy) do gier - uzupełnienie</t>
  </si>
  <si>
    <t>Automatyka i elektronika (napędy, czujniki, kontrolery)</t>
  </si>
  <si>
    <t>Ekrany/monitory w pokojach</t>
  </si>
  <si>
    <t>Efekty specjalne (wytwornice dymu, światła efektowe)</t>
  </si>
  <si>
    <t>Rekwizyty tematyczne do poszczególnych pokojów</t>
  </si>
  <si>
    <t>Rekwizyty do pokojów - uzupełnienie</t>
  </si>
  <si>
    <t>Stroje i akcesoria aktorów</t>
  </si>
  <si>
    <t>Garnitury/smokingi dla aktorów</t>
  </si>
  <si>
    <t>Maski królików (różne wzory, w tym maska „bossa”)</t>
  </si>
  <si>
    <t>Identyfikatory dla graczy</t>
  </si>
  <si>
    <t>Akcesoria eleganckie (poszetki, krawaty, spinki, rękawiczki)</t>
  </si>
  <si>
    <t>IT i infrastruktura techniczna</t>
  </si>
  <si>
    <t>Sprzęt IT do sterowania zagadkami i podglądu (PC/NUC, router, Wi-Fi)</t>
  </si>
  <si>
    <t>Kasa fiskalna (zakup/montaż/konfiguracja) (zastosowanie ulgi z ustawy o VAT 90% maks 700pln dopłaty)</t>
  </si>
  <si>
    <t>Kasa fiskalna - przegląd</t>
  </si>
  <si>
    <t>Dzierżawa terminala POS (OPEX – miesięczny) (Polska bezgotówkowa)</t>
  </si>
  <si>
    <t>Opłaty za bramkę płatności online (OPEX – miesieczny)</t>
  </si>
  <si>
    <t>Abonament internetowy (OPEX – miesięczny)</t>
  </si>
  <si>
    <t>Serwis IT (OPEX – miesięczny/okazjonalny)</t>
  </si>
  <si>
    <t>Licencje i zezwolenia</t>
  </si>
  <si>
    <t>Koncesja na alkohol (opcjonalnie – w zależności od modelu eventów)</t>
  </si>
  <si>
    <t>Merch i materiały sprzedażowe</t>
  </si>
  <si>
    <t>Pierwsza partia merchu (koszulki, kubki, gadżety)</t>
  </si>
  <si>
    <t>Gadżety na sprzedaż inspirowane zagadkami</t>
  </si>
  <si>
    <t>Ubezpieczenia</t>
  </si>
  <si>
    <t>Ubezpieczenie lokalu</t>
  </si>
  <si>
    <t>OC działalności</t>
  </si>
  <si>
    <t>Ubezpieczenie od zdarzeń losowych (np. zalanie, pożar)</t>
  </si>
  <si>
    <t>Marketing na start</t>
  </si>
  <si>
    <t>Materiały promocyjne (sesja foto, wideo, grafiki)</t>
  </si>
  <si>
    <t>F&amp;B</t>
  </si>
  <si>
    <t>Stan początkowy zapasów napojów/przekąsek (opcjonalne)</t>
  </si>
  <si>
    <t>Media i eksploatacja</t>
  </si>
  <si>
    <t>Czynsz najmu</t>
  </si>
  <si>
    <t>Czynsz</t>
  </si>
  <si>
    <t>Opłata administracyjna</t>
  </si>
  <si>
    <t>Media (prąd, woda, ogrzewanie – jeśli nie w czynszu)</t>
  </si>
  <si>
    <t>Materiały eksploatacyjne (baterie, żarówki, narzędzia drobne)</t>
  </si>
  <si>
    <t>Socjal (woda, kawa, herbata dla aktorów)</t>
  </si>
  <si>
    <t>Prąd - dogrzewanie zimą (grudzień - luty)</t>
  </si>
  <si>
    <t>Prąd - chłodzenie latem (czerwiec - sierpień)</t>
  </si>
  <si>
    <t>koszt jednostkowy</t>
  </si>
  <si>
    <t>wynagrodzenia_aktorów</t>
  </si>
  <si>
    <t>Prowizje płatnicze</t>
  </si>
  <si>
    <t>Prowizja lockme</t>
  </si>
  <si>
    <t>Prowizje bramki online</t>
  </si>
  <si>
    <t>Prowizje terminal</t>
  </si>
  <si>
    <t>Udział w zyskach (właściciel lokalu)</t>
  </si>
  <si>
    <t>Wynajem lokalu</t>
  </si>
  <si>
    <t>Budżet na start</t>
  </si>
  <si>
    <t>Koszty stałe miesięczne</t>
  </si>
  <si>
    <t>Koszty zmienne miesięczne</t>
  </si>
  <si>
    <t>Koszty miesięczne suma</t>
  </si>
  <si>
    <t>Przychód miesięczny</t>
  </si>
  <si>
    <t>Zysk miesięczny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</si>
</sst>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:mm"/>
    <numFmt numFmtId="165" formatCode="#,##0&quot;zł&quot;"/>
    <numFmt numFmtId="166" formatCode="#,##0.00\ [$zł-415]"/>
  </numFmts>
  <fonts count="10">
    <font>
      <sz val="10.0"/>
      <color rgb="FF000000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sz val="11.0"/>
      <color rgb="FFFFFFFF"/>
      <name val="Arial"/>
    </font>
    <font>
      <b/>
      <color rgb="FFFFFFFF"/>
      <name val="Arial"/>
    </font>
    <font>
      <color theme="0"/>
      <name val="Arial"/>
      <scheme val="minor"/>
    </font>
    <font>
      <b/>
      <color theme="0"/>
      <name val="Arial"/>
      <scheme val="minor"/>
    </font>
    <font>
      <color theme="1"/>
      <name val="Arial"/>
    </font>
    <font>
      <color rgb="FFFFFFFF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1155CC"/>
        <bgColor rgb="FF1155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164" xfId="0" applyAlignment="1" applyFont="1" applyNumberFormat="1">
      <alignment readingOrder="0"/>
    </xf>
    <xf borderId="0" fillId="0" fontId="2" numFmtId="9" xfId="0" applyAlignment="1" applyFont="1" applyNumberFormat="1">
      <alignment readingOrder="0"/>
    </xf>
    <xf borderId="0" fillId="0" fontId="2" numFmtId="2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borderId="0" fillId="0" fontId="2" numFmtId="10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1" fillId="3" fontId="4" numFmtId="0" xfId="0" applyAlignment="1" applyBorder="1" applyFill="1" applyFont="1">
      <alignment readingOrder="0" shrinkToFit="0" vertical="bottom" wrapText="0"/>
    </xf>
    <xf borderId="0" fillId="3" fontId="2" numFmtId="0" xfId="0" applyFont="1"/>
    <xf borderId="1" fillId="3" fontId="5" numFmtId="0" xfId="0" applyAlignment="1" applyBorder="1" applyFont="1">
      <alignment horizontal="right" readingOrder="0" textRotation="90" vertical="bottom"/>
    </xf>
    <xf borderId="0" fillId="2" fontId="1" numFmtId="0" xfId="0" applyAlignment="1" applyFont="1">
      <alignment readingOrder="0"/>
    </xf>
    <xf borderId="0" fillId="2" fontId="6" numFmtId="0" xfId="0" applyFont="1"/>
    <xf borderId="0" fillId="2" fontId="6" numFmtId="1" xfId="0" applyFont="1" applyNumberFormat="1"/>
    <xf borderId="0" fillId="2" fontId="6" numFmtId="165" xfId="0" applyFont="1" applyNumberFormat="1"/>
    <xf borderId="0" fillId="0" fontId="2" numFmtId="1" xfId="0" applyFont="1" applyNumberFormat="1"/>
    <xf borderId="0" fillId="0" fontId="2" numFmtId="1" xfId="0" applyAlignment="1" applyFont="1" applyNumberFormat="1">
      <alignment readingOrder="0"/>
    </xf>
    <xf borderId="0" fillId="0" fontId="3" numFmtId="0" xfId="0" applyAlignment="1" applyFont="1">
      <alignment horizontal="right" readingOrder="0"/>
    </xf>
    <xf borderId="0" fillId="0" fontId="3" numFmtId="0" xfId="0" applyAlignment="1" applyFont="1">
      <alignment horizontal="center" readingOrder="0"/>
    </xf>
    <xf borderId="1" fillId="3" fontId="5" numFmtId="0" xfId="0" applyAlignment="1" applyBorder="1" applyFont="1">
      <alignment horizontal="center" readingOrder="0" textRotation="90" vertical="bottom"/>
    </xf>
    <xf borderId="1" fillId="3" fontId="5" numFmtId="0" xfId="0" applyAlignment="1" applyBorder="1" applyFont="1">
      <alignment readingOrder="0" vertical="bottom"/>
    </xf>
    <xf borderId="0" fillId="0" fontId="3" numFmtId="166" xfId="0" applyFont="1" applyNumberFormat="1"/>
    <xf borderId="0" fillId="0" fontId="3" numFmtId="0" xfId="0" applyFont="1"/>
    <xf borderId="0" fillId="2" fontId="7" numFmtId="0" xfId="0" applyAlignment="1" applyFont="1">
      <alignment readingOrder="0"/>
    </xf>
    <xf borderId="0" fillId="2" fontId="7" numFmtId="0" xfId="0" applyFont="1"/>
    <xf borderId="0" fillId="2" fontId="7" numFmtId="166" xfId="0" applyFont="1" applyNumberFormat="1"/>
    <xf borderId="0" fillId="0" fontId="7" numFmtId="0" xfId="0" applyFont="1"/>
    <xf borderId="0" fillId="0" fontId="2" numFmtId="166" xfId="0" applyAlignment="1" applyFont="1" applyNumberFormat="1">
      <alignment readingOrder="0"/>
    </xf>
    <xf borderId="0" fillId="0" fontId="2" numFmtId="166" xfId="0" applyFont="1" applyNumberFormat="1"/>
    <xf borderId="0" fillId="2" fontId="1" numFmtId="0" xfId="0" applyFont="1"/>
    <xf borderId="0" fillId="2" fontId="1" numFmtId="166" xfId="0" applyFont="1" applyNumberFormat="1"/>
    <xf borderId="0" fillId="0" fontId="8" numFmtId="166" xfId="0" applyAlignment="1" applyFont="1" applyNumberFormat="1">
      <alignment horizontal="right" vertical="bottom"/>
    </xf>
    <xf borderId="0" fillId="0" fontId="8" numFmtId="166" xfId="0" applyAlignment="1" applyFont="1" applyNumberFormat="1">
      <alignment horizontal="right" readingOrder="0" vertical="bottom"/>
    </xf>
    <xf borderId="0" fillId="2" fontId="9" numFmtId="0" xfId="0" applyFont="1"/>
    <xf borderId="0" fillId="2" fontId="9" numFmtId="166" xfId="0" applyFont="1" applyNumberFormat="1"/>
    <xf borderId="0" fillId="2" fontId="9" numFmtId="166" xfId="0" applyAlignment="1" applyFont="1" applyNumberFormat="1">
      <alignment readingOrder="0"/>
    </xf>
    <xf borderId="0" fillId="2" fontId="6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0"/>
  </cols>
  <sheetData>
    <row r="1">
      <c r="A1" s="1" t="s">
        <v>0</v>
      </c>
    </row>
    <row r="2">
      <c r="A2" s="2" t="s">
        <v>1</v>
      </c>
      <c r="B2" s="2">
        <v>3.0</v>
      </c>
    </row>
    <row r="3">
      <c r="A3" s="2" t="s">
        <v>2</v>
      </c>
      <c r="B3" s="2">
        <v>2.2</v>
      </c>
    </row>
    <row r="4">
      <c r="A4" s="2" t="s">
        <v>3</v>
      </c>
      <c r="B4" s="2">
        <v>90.0</v>
      </c>
    </row>
    <row r="5">
      <c r="A5" s="2" t="s">
        <v>4</v>
      </c>
      <c r="B5" s="2">
        <v>30.0</v>
      </c>
    </row>
    <row r="6">
      <c r="A6" s="2" t="s">
        <v>5</v>
      </c>
      <c r="B6" s="3">
        <f>SUM(B4:B5)</f>
        <v>120</v>
      </c>
    </row>
    <row r="7">
      <c r="A7" s="1" t="s">
        <v>6</v>
      </c>
    </row>
    <row r="8">
      <c r="A8" s="2" t="s">
        <v>7</v>
      </c>
      <c r="B8" s="2">
        <v>8.0</v>
      </c>
      <c r="C8" s="4">
        <v>0.6666666666666666</v>
      </c>
      <c r="D8" s="4">
        <v>0.0</v>
      </c>
    </row>
    <row r="9">
      <c r="A9" s="2" t="s">
        <v>8</v>
      </c>
      <c r="B9" s="2">
        <v>14.0</v>
      </c>
      <c r="C9" s="4">
        <v>0.4166666666666667</v>
      </c>
      <c r="D9" s="4">
        <v>0.0</v>
      </c>
    </row>
    <row r="10">
      <c r="A10" s="2" t="s">
        <v>9</v>
      </c>
      <c r="B10" s="2">
        <v>14.0</v>
      </c>
      <c r="C10" s="4">
        <v>0.4166666666666667</v>
      </c>
      <c r="D10" s="4">
        <v>0.9166666666666666</v>
      </c>
    </row>
    <row r="11">
      <c r="A11" s="2"/>
      <c r="B11" s="2"/>
    </row>
    <row r="12">
      <c r="A12" s="1" t="s">
        <v>10</v>
      </c>
    </row>
    <row r="13">
      <c r="A13" s="2" t="s">
        <v>11</v>
      </c>
      <c r="B13" s="2">
        <f t="shared" ref="B13:B15" si="1">B8/$B$6*60</f>
        <v>4</v>
      </c>
    </row>
    <row r="14">
      <c r="A14" s="2" t="s">
        <v>12</v>
      </c>
      <c r="B14" s="2">
        <f t="shared" si="1"/>
        <v>7</v>
      </c>
    </row>
    <row r="15">
      <c r="A15" s="2" t="s">
        <v>13</v>
      </c>
      <c r="B15" s="2">
        <f t="shared" si="1"/>
        <v>7</v>
      </c>
    </row>
    <row r="17">
      <c r="A17" s="1" t="s">
        <v>14</v>
      </c>
    </row>
    <row r="18">
      <c r="A18" s="2" t="s">
        <v>15</v>
      </c>
      <c r="B18" s="5">
        <v>1.0</v>
      </c>
      <c r="C18" s="5">
        <v>0.7</v>
      </c>
      <c r="D18" s="5">
        <v>1.0</v>
      </c>
    </row>
    <row r="19">
      <c r="A19" s="2" t="s">
        <v>16</v>
      </c>
      <c r="B19" s="5">
        <v>1.0</v>
      </c>
      <c r="C19" s="5">
        <v>0.8</v>
      </c>
      <c r="D19" s="5">
        <v>1.0</v>
      </c>
    </row>
    <row r="20">
      <c r="A20" s="2" t="s">
        <v>17</v>
      </c>
      <c r="B20" s="5">
        <v>1.0</v>
      </c>
      <c r="C20" s="5">
        <v>0.75</v>
      </c>
      <c r="D20" s="5">
        <v>1.0</v>
      </c>
    </row>
    <row r="21">
      <c r="A21" s="2" t="s">
        <v>18</v>
      </c>
      <c r="B21" s="6">
        <f>((1-POWER(1-B18,B2))*B13+(1-POWER(1-B19,B2))*B14+(1-POWER(1-B20,B2))*B15)*B61</f>
        <v>77.94</v>
      </c>
    </row>
    <row r="23">
      <c r="A23" s="1" t="s">
        <v>19</v>
      </c>
    </row>
    <row r="24">
      <c r="A24" s="2" t="s">
        <v>20</v>
      </c>
      <c r="B24" s="5">
        <v>0.05</v>
      </c>
    </row>
    <row r="25">
      <c r="A25" s="2" t="s">
        <v>21</v>
      </c>
      <c r="B25" s="7">
        <v>150.0</v>
      </c>
      <c r="C25" s="8">
        <f>B25*2</f>
        <v>300</v>
      </c>
    </row>
    <row r="26">
      <c r="A26" s="2" t="s">
        <v>22</v>
      </c>
      <c r="B26" s="8">
        <f>B25*(1-B24)</f>
        <v>142.5</v>
      </c>
      <c r="C26" s="8">
        <f>B26*3</f>
        <v>427.5</v>
      </c>
    </row>
    <row r="27">
      <c r="A27" s="2" t="s">
        <v>23</v>
      </c>
      <c r="B27" s="8">
        <f>B25*(1-2*B24)</f>
        <v>135</v>
      </c>
      <c r="C27" s="8">
        <f>B27*4</f>
        <v>540</v>
      </c>
    </row>
    <row r="28">
      <c r="A28" s="2" t="s">
        <v>24</v>
      </c>
      <c r="B28" s="5">
        <v>0.25</v>
      </c>
      <c r="C28" s="5">
        <v>0.25</v>
      </c>
    </row>
    <row r="29">
      <c r="A29" s="2" t="s">
        <v>25</v>
      </c>
      <c r="B29" s="5">
        <v>0.35</v>
      </c>
      <c r="C29" s="5">
        <v>0.35</v>
      </c>
    </row>
    <row r="30">
      <c r="A30" s="2" t="s">
        <v>26</v>
      </c>
      <c r="B30" s="5">
        <v>0.4</v>
      </c>
      <c r="C30" s="5">
        <v>0.4</v>
      </c>
    </row>
    <row r="31">
      <c r="A31" s="2" t="s">
        <v>27</v>
      </c>
      <c r="B31" s="7">
        <v>5500.0</v>
      </c>
    </row>
    <row r="32">
      <c r="A32" s="2" t="s">
        <v>28</v>
      </c>
      <c r="B32" s="7">
        <v>1200.0</v>
      </c>
    </row>
    <row r="34">
      <c r="A34" s="1" t="s">
        <v>29</v>
      </c>
    </row>
    <row r="35">
      <c r="A35" s="2" t="s">
        <v>30</v>
      </c>
      <c r="B35" s="5">
        <v>0.1</v>
      </c>
    </row>
    <row r="36">
      <c r="A36" s="2" t="s">
        <v>31</v>
      </c>
      <c r="B36" s="7">
        <v>55.0</v>
      </c>
    </row>
    <row r="37">
      <c r="A37" s="2" t="s">
        <v>32</v>
      </c>
      <c r="B37" s="7">
        <v>30.0</v>
      </c>
    </row>
    <row r="39">
      <c r="A39" s="1" t="s">
        <v>33</v>
      </c>
    </row>
    <row r="40">
      <c r="A40" s="2" t="s">
        <v>34</v>
      </c>
      <c r="B40" s="2">
        <v>1.0</v>
      </c>
    </row>
    <row r="41">
      <c r="A41" s="2" t="s">
        <v>35</v>
      </c>
    </row>
    <row r="42">
      <c r="A42" s="2" t="s">
        <v>36</v>
      </c>
    </row>
    <row r="43">
      <c r="A43" s="2" t="s">
        <v>37</v>
      </c>
    </row>
    <row r="44">
      <c r="A44" s="2" t="s">
        <v>38</v>
      </c>
    </row>
    <row r="45">
      <c r="A45" s="2" t="s">
        <v>39</v>
      </c>
      <c r="B45" s="2">
        <v>1.0</v>
      </c>
    </row>
    <row r="46">
      <c r="A46" s="2" t="s">
        <v>40</v>
      </c>
    </row>
    <row r="47">
      <c r="A47" s="2" t="s">
        <v>41</v>
      </c>
    </row>
    <row r="48">
      <c r="A48" s="2" t="s">
        <v>42</v>
      </c>
    </row>
    <row r="49">
      <c r="A49" s="2" t="s">
        <v>43</v>
      </c>
    </row>
    <row r="51">
      <c r="A51" s="1" t="s">
        <v>44</v>
      </c>
    </row>
    <row r="52">
      <c r="A52" s="2" t="s">
        <v>45</v>
      </c>
      <c r="B52" s="5">
        <v>0.0</v>
      </c>
      <c r="C52" s="5">
        <v>0.35</v>
      </c>
      <c r="D52" s="5">
        <v>0.0</v>
      </c>
    </row>
    <row r="53">
      <c r="A53" s="2" t="s">
        <v>46</v>
      </c>
      <c r="B53" s="5">
        <v>0.0</v>
      </c>
      <c r="C53" s="5">
        <v>0.15</v>
      </c>
      <c r="D53" s="5">
        <v>0.0</v>
      </c>
    </row>
    <row r="54">
      <c r="A54" s="2" t="s">
        <v>47</v>
      </c>
      <c r="B54" s="5">
        <v>1.0</v>
      </c>
      <c r="C54" s="5">
        <v>0.5</v>
      </c>
      <c r="D54" s="5">
        <v>1.0</v>
      </c>
    </row>
    <row r="55">
      <c r="A55" s="2" t="s">
        <v>48</v>
      </c>
      <c r="B55" s="9">
        <v>0.0129</v>
      </c>
    </row>
    <row r="56">
      <c r="A56" s="2" t="s">
        <v>49</v>
      </c>
      <c r="B56" s="2">
        <v>0.3</v>
      </c>
    </row>
    <row r="57">
      <c r="A57" s="2" t="s">
        <v>50</v>
      </c>
      <c r="B57" s="5">
        <v>0.15</v>
      </c>
    </row>
    <row r="58">
      <c r="A58" s="2" t="s">
        <v>51</v>
      </c>
      <c r="B58" s="9">
        <v>7.5E-4</v>
      </c>
    </row>
    <row r="60">
      <c r="A60" s="1" t="s">
        <v>52</v>
      </c>
    </row>
    <row r="61">
      <c r="A61" s="2" t="s">
        <v>53</v>
      </c>
      <c r="B61" s="2">
        <v>4.33</v>
      </c>
    </row>
    <row r="62">
      <c r="A62" s="2" t="s">
        <v>54</v>
      </c>
      <c r="B62" s="5">
        <v>0.1</v>
      </c>
    </row>
  </sheetData>
  <mergeCells count="9">
    <mergeCell ref="A51:B51"/>
    <mergeCell ref="A60:B60"/>
    <mergeCell ref="A1:B1"/>
    <mergeCell ref="A7:B7"/>
    <mergeCell ref="A12:B12"/>
    <mergeCell ref="A17:B17"/>
    <mergeCell ref="A23:B23"/>
    <mergeCell ref="A34:B34"/>
    <mergeCell ref="A39:B3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2" max="2" width="3.38"/>
    <col customWidth="1" min="3" max="3" width="4.88"/>
    <col customWidth="1" min="4" max="5" width="3.0"/>
    <col customWidth="1" min="6" max="6" width="3.75"/>
    <col customWidth="1" min="7" max="7" width="6.13"/>
    <col customWidth="1" min="8" max="8" width="8.25"/>
  </cols>
  <sheetData>
    <row r="1">
      <c r="A1" s="10" t="s">
        <v>55</v>
      </c>
      <c r="C1" s="11" t="s">
        <v>56</v>
      </c>
    </row>
    <row r="2">
      <c r="A2" s="2" t="s">
        <v>57</v>
      </c>
      <c r="C2" s="11">
        <v>1.0</v>
      </c>
    </row>
    <row r="3">
      <c r="A3" s="12" t="s">
        <v>58</v>
      </c>
      <c r="B3" s="13"/>
      <c r="C3" s="14" t="s">
        <v>59</v>
      </c>
      <c r="D3" s="14" t="s">
        <v>60</v>
      </c>
      <c r="E3" s="14" t="s">
        <v>61</v>
      </c>
      <c r="F3" s="14" t="s">
        <v>62</v>
      </c>
      <c r="G3" s="14" t="s">
        <v>63</v>
      </c>
      <c r="H3" s="14" t="s">
        <v>64</v>
      </c>
    </row>
    <row r="4">
      <c r="A4" s="2" t="s">
        <v>65</v>
      </c>
      <c r="H4" s="8">
        <f>H5+H9+H11</f>
        <v>112577.869</v>
      </c>
    </row>
    <row r="5">
      <c r="A5" s="15" t="s">
        <v>66</v>
      </c>
      <c r="B5" s="16"/>
      <c r="C5" s="17">
        <f t="shared" ref="C5:F5" si="1">SUM(C6:C8)</f>
        <v>51.96</v>
      </c>
      <c r="D5" s="17">
        <f t="shared" si="1"/>
        <v>90.93</v>
      </c>
      <c r="E5" s="17">
        <f t="shared" si="1"/>
        <v>90.93</v>
      </c>
      <c r="F5" s="17">
        <f t="shared" si="1"/>
        <v>233.82</v>
      </c>
      <c r="G5" s="16"/>
      <c r="H5" s="18">
        <f>SUM(H6:H8)</f>
        <v>103026.9375</v>
      </c>
    </row>
    <row r="6">
      <c r="A6" s="2" t="s">
        <v>67</v>
      </c>
      <c r="C6" s="19">
        <f>Parametry!$B$2*Parametry!$B$13*Parametry!$B$18*Parametry!B28*Parametry!$B$61*C$2</f>
        <v>12.99</v>
      </c>
      <c r="D6" s="19">
        <f>Parametry!$B$2*Parametry!$B$14*Parametry!$B$19*Parametry!B28*Parametry!$B$61*C$2</f>
        <v>22.7325</v>
      </c>
      <c r="E6" s="19">
        <f>Parametry!$B$2*Parametry!$B$15*Parametry!$B$20*Parametry!B28*Parametry!$B$61*C$2</f>
        <v>22.7325</v>
      </c>
      <c r="F6" s="19">
        <f t="shared" ref="F6:F8" si="2">SUM(C6:E6)</f>
        <v>58.455</v>
      </c>
      <c r="G6" s="8">
        <f>Parametry!B25*2</f>
        <v>300</v>
      </c>
      <c r="H6" s="8">
        <f t="shared" ref="H6:H8" si="3">G6*F6</f>
        <v>17536.5</v>
      </c>
    </row>
    <row r="7">
      <c r="A7" s="2" t="s">
        <v>68</v>
      </c>
      <c r="C7" s="19">
        <f>Parametry!$B$2*Parametry!$B$13*Parametry!$B$18*Parametry!B29*Parametry!$B$61*C$2</f>
        <v>18.186</v>
      </c>
      <c r="D7" s="19">
        <f>Parametry!$B$2*Parametry!$B$14*Parametry!$B$19*Parametry!B29*Parametry!$B$61*C$2</f>
        <v>31.8255</v>
      </c>
      <c r="E7" s="19">
        <f>Parametry!$B$2*Parametry!$B$15*Parametry!$B$20*Parametry!B29*Parametry!$B$61*C$2</f>
        <v>31.8255</v>
      </c>
      <c r="F7" s="19">
        <f t="shared" si="2"/>
        <v>81.837</v>
      </c>
      <c r="G7" s="8">
        <f>Parametry!B26*3</f>
        <v>427.5</v>
      </c>
      <c r="H7" s="8">
        <f t="shared" si="3"/>
        <v>34985.3175</v>
      </c>
    </row>
    <row r="8">
      <c r="A8" s="2" t="s">
        <v>69</v>
      </c>
      <c r="C8" s="19">
        <f>Parametry!$B$2*Parametry!$B$13*Parametry!$B$18*Parametry!B30*Parametry!$B$61*C$2</f>
        <v>20.784</v>
      </c>
      <c r="D8" s="19">
        <f>Parametry!$B$2*Parametry!$B$14*Parametry!$B$19*Parametry!B30*Parametry!$B$61*C$2</f>
        <v>36.372</v>
      </c>
      <c r="E8" s="19">
        <f>Parametry!$B$2*Parametry!$B$15*Parametry!$B$20*Parametry!B30*Parametry!$B$61*C$2</f>
        <v>36.372</v>
      </c>
      <c r="F8" s="19">
        <f t="shared" si="2"/>
        <v>93.528</v>
      </c>
      <c r="G8" s="8">
        <f>Parametry!B27*4</f>
        <v>540</v>
      </c>
      <c r="H8" s="8">
        <f t="shared" si="3"/>
        <v>50505.12</v>
      </c>
    </row>
    <row r="9">
      <c r="A9" s="15" t="s">
        <v>70</v>
      </c>
      <c r="B9" s="16"/>
      <c r="C9" s="16"/>
      <c r="D9" s="16"/>
      <c r="E9" s="16"/>
      <c r="F9" s="17">
        <f>SUM(F10)</f>
        <v>1</v>
      </c>
      <c r="G9" s="16"/>
      <c r="H9" s="18">
        <f>SUM(H10)</f>
        <v>5500</v>
      </c>
    </row>
    <row r="10">
      <c r="A10" s="2" t="s">
        <v>71</v>
      </c>
      <c r="F10" s="20">
        <v>1.0</v>
      </c>
      <c r="G10" s="8">
        <f>Parametry!B31</f>
        <v>5500</v>
      </c>
      <c r="H10" s="8">
        <f>G10*F10</f>
        <v>5500</v>
      </c>
    </row>
    <row r="11">
      <c r="A11" s="15" t="s">
        <v>29</v>
      </c>
      <c r="B11" s="16"/>
      <c r="C11" s="16"/>
      <c r="D11" s="16"/>
      <c r="E11" s="16"/>
      <c r="F11" s="17">
        <f>SUM(F12:F14)</f>
        <v>73.6533</v>
      </c>
      <c r="G11" s="16"/>
      <c r="H11" s="18">
        <f>SUM(H12:H14)</f>
        <v>4050.9315</v>
      </c>
    </row>
    <row r="12">
      <c r="A12" s="2" t="s">
        <v>72</v>
      </c>
      <c r="F12" s="19">
        <f>(F6*2+F7*3+F8*4)*Parametry!B35</f>
        <v>73.6533</v>
      </c>
      <c r="G12" s="8">
        <f>Parametry!B36</f>
        <v>55</v>
      </c>
      <c r="H12" s="8">
        <f>G12*F12</f>
        <v>4050.9315</v>
      </c>
    </row>
  </sheetData>
  <mergeCells count="2">
    <mergeCell ref="C1:H1"/>
    <mergeCell ref="C2:H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8.38"/>
    <col customWidth="1" min="2" max="2" width="5.88"/>
    <col customWidth="1" min="3" max="3" width="11.88"/>
    <col customWidth="1" min="4" max="4" width="13.25"/>
    <col customWidth="1" min="5" max="5" width="4.5"/>
    <col customWidth="1" min="6" max="6" width="10.13"/>
    <col customWidth="1" min="7" max="7" width="11.13"/>
    <col customWidth="1" min="8" max="8" width="4.5"/>
    <col customWidth="1" min="9" max="9" width="10.13"/>
    <col customWidth="1" min="10" max="10" width="11.13"/>
    <col customWidth="1" min="11" max="11" width="4.5"/>
    <col customWidth="1" min="12" max="12" width="10.13"/>
    <col customWidth="1" min="13" max="13" width="11.13"/>
    <col customWidth="1" min="14" max="14" width="4.5"/>
    <col customWidth="1" min="15" max="15" width="10.13"/>
    <col customWidth="1" min="16" max="16" width="11.13"/>
    <col customWidth="1" min="17" max="17" width="4.5"/>
    <col customWidth="1" min="18" max="18" width="10.0"/>
    <col customWidth="1" min="19" max="19" width="11.13"/>
    <col customWidth="1" min="20" max="20" width="11.0"/>
  </cols>
  <sheetData>
    <row r="1">
      <c r="A1" s="21" t="s">
        <v>73</v>
      </c>
      <c r="B1" s="21"/>
      <c r="C1" s="21"/>
      <c r="D1" s="21"/>
      <c r="E1" s="22">
        <v>0.0</v>
      </c>
      <c r="H1" s="22">
        <v>1.0</v>
      </c>
      <c r="K1" s="22">
        <v>2.0</v>
      </c>
      <c r="N1" s="22">
        <v>3.0</v>
      </c>
      <c r="Q1" s="22">
        <v>4.0</v>
      </c>
    </row>
    <row r="2">
      <c r="A2" s="12" t="s">
        <v>58</v>
      </c>
      <c r="B2" s="23" t="s">
        <v>74</v>
      </c>
      <c r="C2" s="23" t="s">
        <v>75</v>
      </c>
      <c r="D2" s="23" t="s">
        <v>76</v>
      </c>
      <c r="E2" s="14" t="s">
        <v>77</v>
      </c>
      <c r="F2" s="14" t="s">
        <v>63</v>
      </c>
      <c r="G2" s="14" t="s">
        <v>64</v>
      </c>
      <c r="H2" s="14" t="s">
        <v>77</v>
      </c>
      <c r="I2" s="14" t="s">
        <v>63</v>
      </c>
      <c r="J2" s="14" t="s">
        <v>64</v>
      </c>
      <c r="K2" s="14" t="s">
        <v>77</v>
      </c>
      <c r="L2" s="14" t="s">
        <v>63</v>
      </c>
      <c r="M2" s="14" t="s">
        <v>64</v>
      </c>
      <c r="N2" s="14" t="s">
        <v>77</v>
      </c>
      <c r="O2" s="14" t="s">
        <v>63</v>
      </c>
      <c r="P2" s="14" t="s">
        <v>64</v>
      </c>
      <c r="Q2" s="14" t="s">
        <v>77</v>
      </c>
      <c r="R2" s="14" t="s">
        <v>63</v>
      </c>
      <c r="S2" s="14" t="s">
        <v>64</v>
      </c>
      <c r="T2" s="24" t="s">
        <v>78</v>
      </c>
    </row>
    <row r="3">
      <c r="A3" s="10" t="s">
        <v>79</v>
      </c>
      <c r="B3" s="10"/>
      <c r="C3" s="10"/>
      <c r="D3" s="10"/>
      <c r="E3" s="25">
        <f>SUM(G65,G63,G61,G57,G54,G52,G44,G39,G29,G20,G11,G4)</f>
        <v>324450</v>
      </c>
      <c r="H3" s="25">
        <f>SUM(J65,J63,J61,J57,J54,J52,J44,J39,J29,J20,J11,J4)</f>
        <v>73696</v>
      </c>
      <c r="K3" s="25">
        <f>SUM(M65,M63,M61,M57,M54,M52,M44,M39,M29,M20,M11,M4)</f>
        <v>73746</v>
      </c>
      <c r="N3" s="25">
        <f>SUM(P65,P63,P61,P57,P54,P52,P44,P39,P29,P20,P11,P4)</f>
        <v>81096</v>
      </c>
      <c r="Q3" s="25">
        <f>SUM(S65,S63,S61,S57,S54,S52,S44,S39,S29,S20,S11,S4)</f>
        <v>74836</v>
      </c>
      <c r="T3" s="26"/>
      <c r="U3" s="26"/>
      <c r="V3" s="26"/>
      <c r="W3" s="26"/>
      <c r="X3" s="26"/>
      <c r="Y3" s="26"/>
      <c r="Z3" s="26"/>
      <c r="AA3" s="26"/>
      <c r="AB3" s="26"/>
    </row>
    <row r="4">
      <c r="A4" s="27" t="s">
        <v>80</v>
      </c>
      <c r="B4" s="28"/>
      <c r="C4" s="28"/>
      <c r="D4" s="28"/>
      <c r="E4" s="28"/>
      <c r="F4" s="29"/>
      <c r="G4" s="29">
        <f>SUM(G5:G10)</f>
        <v>19100</v>
      </c>
      <c r="H4" s="28"/>
      <c r="I4" s="29"/>
      <c r="J4" s="29">
        <f>SUM(J5:J10)</f>
        <v>11400</v>
      </c>
      <c r="K4" s="28"/>
      <c r="L4" s="29"/>
      <c r="M4" s="29">
        <f>SUM(M5:M10)</f>
        <v>11400</v>
      </c>
      <c r="N4" s="28"/>
      <c r="O4" s="29"/>
      <c r="P4" s="29">
        <f>SUM(P5:P10)</f>
        <v>11400</v>
      </c>
      <c r="Q4" s="28"/>
      <c r="R4" s="29"/>
      <c r="S4" s="29">
        <f>SUM(S5:S10)</f>
        <v>11400</v>
      </c>
      <c r="T4" s="29">
        <f>SUM(G4:S4)</f>
        <v>64700</v>
      </c>
      <c r="U4" s="30"/>
      <c r="V4" s="30"/>
      <c r="W4" s="30"/>
      <c r="X4" s="30"/>
      <c r="Y4" s="30"/>
      <c r="Z4" s="30"/>
      <c r="AA4" s="30"/>
      <c r="AB4" s="30"/>
    </row>
    <row r="5">
      <c r="A5" s="2" t="s">
        <v>81</v>
      </c>
      <c r="B5" s="2" t="b">
        <v>1</v>
      </c>
      <c r="C5" s="2" t="s">
        <v>82</v>
      </c>
      <c r="E5" s="2">
        <v>1.0</v>
      </c>
      <c r="F5" s="31">
        <v>1200.0</v>
      </c>
      <c r="G5" s="31">
        <f t="shared" ref="G5:G10" si="1">F5*E5*$B5</f>
        <v>1200</v>
      </c>
      <c r="H5" s="2">
        <v>0.0</v>
      </c>
      <c r="I5" s="32"/>
      <c r="J5" s="31">
        <f t="shared" ref="J5:J10" si="2">I5*H5*$B5</f>
        <v>0</v>
      </c>
      <c r="K5" s="2">
        <v>0.0</v>
      </c>
      <c r="L5" s="32"/>
      <c r="M5" s="31">
        <f t="shared" ref="M5:M10" si="3">L5*K5*$B5</f>
        <v>0</v>
      </c>
      <c r="N5" s="2">
        <v>0.0</v>
      </c>
      <c r="O5" s="32"/>
      <c r="P5" s="31">
        <f t="shared" ref="P5:P10" si="4">O5*N5*$B5</f>
        <v>0</v>
      </c>
      <c r="Q5" s="2">
        <v>0.0</v>
      </c>
      <c r="R5" s="32"/>
      <c r="S5" s="31">
        <f t="shared" ref="S5:S10" si="5">R5*Q5*$B5</f>
        <v>0</v>
      </c>
    </row>
    <row r="6">
      <c r="A6" s="2" t="s">
        <v>83</v>
      </c>
      <c r="B6" s="2" t="b">
        <v>1</v>
      </c>
      <c r="C6" s="2" t="s">
        <v>82</v>
      </c>
      <c r="E6" s="2">
        <v>1.0</v>
      </c>
      <c r="F6" s="31">
        <v>2500.0</v>
      </c>
      <c r="G6" s="31">
        <f t="shared" si="1"/>
        <v>2500</v>
      </c>
      <c r="H6" s="2">
        <v>0.0</v>
      </c>
      <c r="I6" s="32"/>
      <c r="J6" s="31">
        <f t="shared" si="2"/>
        <v>0</v>
      </c>
      <c r="K6" s="2">
        <v>0.0</v>
      </c>
      <c r="L6" s="32"/>
      <c r="M6" s="31">
        <f t="shared" si="3"/>
        <v>0</v>
      </c>
      <c r="N6" s="2">
        <v>0.0</v>
      </c>
      <c r="O6" s="32"/>
      <c r="P6" s="31">
        <f t="shared" si="4"/>
        <v>0</v>
      </c>
      <c r="Q6" s="2">
        <v>0.0</v>
      </c>
      <c r="R6" s="32"/>
      <c r="S6" s="31">
        <f t="shared" si="5"/>
        <v>0</v>
      </c>
    </row>
    <row r="7" ht="15.0" customHeight="1">
      <c r="A7" s="2" t="s">
        <v>84</v>
      </c>
      <c r="B7" s="2" t="b">
        <v>1</v>
      </c>
      <c r="C7" s="2" t="s">
        <v>82</v>
      </c>
      <c r="E7" s="2">
        <v>1.0</v>
      </c>
      <c r="F7" s="31">
        <v>3000.0</v>
      </c>
      <c r="G7" s="31">
        <f t="shared" si="1"/>
        <v>3000</v>
      </c>
      <c r="H7" s="2">
        <v>0.0</v>
      </c>
      <c r="I7" s="32"/>
      <c r="J7" s="31">
        <f t="shared" si="2"/>
        <v>0</v>
      </c>
      <c r="K7" s="2">
        <v>0.0</v>
      </c>
      <c r="L7" s="32"/>
      <c r="M7" s="31">
        <f t="shared" si="3"/>
        <v>0</v>
      </c>
      <c r="N7" s="2">
        <v>0.0</v>
      </c>
      <c r="O7" s="32"/>
      <c r="P7" s="31">
        <f t="shared" si="4"/>
        <v>0</v>
      </c>
      <c r="Q7" s="2">
        <v>0.0</v>
      </c>
      <c r="R7" s="32"/>
      <c r="S7" s="31">
        <f t="shared" si="5"/>
        <v>0</v>
      </c>
    </row>
    <row r="8">
      <c r="A8" s="2" t="s">
        <v>85</v>
      </c>
      <c r="B8" s="2" t="b">
        <v>1</v>
      </c>
      <c r="C8" s="2" t="s">
        <v>82</v>
      </c>
      <c r="E8" s="2">
        <v>1.0</v>
      </c>
      <c r="F8" s="31">
        <v>1000.0</v>
      </c>
      <c r="G8" s="31">
        <f t="shared" si="1"/>
        <v>1000</v>
      </c>
      <c r="H8" s="2">
        <v>0.0</v>
      </c>
      <c r="I8" s="32"/>
      <c r="J8" s="31">
        <f t="shared" si="2"/>
        <v>0</v>
      </c>
      <c r="K8" s="2">
        <v>0.0</v>
      </c>
      <c r="L8" s="32"/>
      <c r="M8" s="31">
        <f t="shared" si="3"/>
        <v>0</v>
      </c>
      <c r="N8" s="2">
        <v>0.0</v>
      </c>
      <c r="O8" s="32"/>
      <c r="P8" s="31">
        <f t="shared" si="4"/>
        <v>0</v>
      </c>
      <c r="Q8" s="2">
        <v>0.0</v>
      </c>
      <c r="R8" s="32"/>
      <c r="S8" s="31">
        <f t="shared" si="5"/>
        <v>0</v>
      </c>
    </row>
    <row r="9">
      <c r="A9" s="2" t="s">
        <v>86</v>
      </c>
      <c r="B9" s="2" t="b">
        <v>1</v>
      </c>
      <c r="C9" s="2" t="s">
        <v>87</v>
      </c>
      <c r="E9" s="2">
        <v>12.0</v>
      </c>
      <c r="F9" s="31">
        <v>850.0</v>
      </c>
      <c r="G9" s="31">
        <f t="shared" si="1"/>
        <v>10200</v>
      </c>
      <c r="H9" s="2">
        <v>12.0</v>
      </c>
      <c r="I9" s="31">
        <v>850.0</v>
      </c>
      <c r="J9" s="31">
        <f t="shared" si="2"/>
        <v>10200</v>
      </c>
      <c r="K9" s="2">
        <v>12.0</v>
      </c>
      <c r="L9" s="31">
        <v>850.0</v>
      </c>
      <c r="M9" s="31">
        <f t="shared" si="3"/>
        <v>10200</v>
      </c>
      <c r="N9" s="2">
        <v>12.0</v>
      </c>
      <c r="O9" s="31">
        <v>850.0</v>
      </c>
      <c r="P9" s="31">
        <f t="shared" si="4"/>
        <v>10200</v>
      </c>
      <c r="Q9" s="2">
        <v>12.0</v>
      </c>
      <c r="R9" s="31">
        <v>850.0</v>
      </c>
      <c r="S9" s="31">
        <f t="shared" si="5"/>
        <v>10200</v>
      </c>
    </row>
    <row r="10">
      <c r="A10" s="2" t="s">
        <v>88</v>
      </c>
      <c r="B10" s="2" t="b">
        <v>1</v>
      </c>
      <c r="C10" s="2" t="s">
        <v>87</v>
      </c>
      <c r="E10" s="2">
        <v>1.0</v>
      </c>
      <c r="F10" s="31">
        <v>1200.0</v>
      </c>
      <c r="G10" s="31">
        <f t="shared" si="1"/>
        <v>1200</v>
      </c>
      <c r="H10" s="2">
        <v>1.0</v>
      </c>
      <c r="I10" s="31">
        <v>1200.0</v>
      </c>
      <c r="J10" s="31">
        <f t="shared" si="2"/>
        <v>1200</v>
      </c>
      <c r="K10" s="2">
        <v>1.0</v>
      </c>
      <c r="L10" s="31">
        <v>1200.0</v>
      </c>
      <c r="M10" s="31">
        <f t="shared" si="3"/>
        <v>1200</v>
      </c>
      <c r="N10" s="2">
        <v>1.0</v>
      </c>
      <c r="O10" s="31">
        <v>1200.0</v>
      </c>
      <c r="P10" s="31">
        <f t="shared" si="4"/>
        <v>1200</v>
      </c>
      <c r="Q10" s="2">
        <v>1.0</v>
      </c>
      <c r="R10" s="31">
        <v>1200.0</v>
      </c>
      <c r="S10" s="31">
        <f t="shared" si="5"/>
        <v>1200</v>
      </c>
    </row>
    <row r="11">
      <c r="A11" s="15" t="s">
        <v>89</v>
      </c>
      <c r="B11" s="33"/>
      <c r="C11" s="33"/>
      <c r="D11" s="33"/>
      <c r="E11" s="33"/>
      <c r="F11" s="34"/>
      <c r="G11" s="34">
        <f>SUM(G12:G19)</f>
        <v>126000</v>
      </c>
      <c r="H11" s="33"/>
      <c r="I11" s="34"/>
      <c r="J11" s="34">
        <f>SUM(J12:J19)</f>
        <v>1200</v>
      </c>
      <c r="K11" s="33"/>
      <c r="L11" s="34"/>
      <c r="M11" s="34">
        <f>SUM(M12:M19)</f>
        <v>1200</v>
      </c>
      <c r="N11" s="33"/>
      <c r="O11" s="34"/>
      <c r="P11" s="34">
        <f>SUM(P12:P19)</f>
        <v>1200</v>
      </c>
      <c r="Q11" s="33"/>
      <c r="R11" s="34"/>
      <c r="S11" s="34">
        <f>SUM(S12:S19)</f>
        <v>1200</v>
      </c>
      <c r="T11" s="29">
        <f>SUM(G11:S11)</f>
        <v>130800</v>
      </c>
      <c r="U11" s="26"/>
      <c r="V11" s="26"/>
      <c r="W11" s="26"/>
      <c r="X11" s="26"/>
      <c r="Y11" s="26"/>
      <c r="Z11" s="26"/>
      <c r="AA11" s="26"/>
      <c r="AB11" s="26"/>
    </row>
    <row r="12">
      <c r="A12" s="2" t="s">
        <v>90</v>
      </c>
      <c r="B12" s="2" t="b">
        <v>1</v>
      </c>
      <c r="C12" s="2" t="s">
        <v>82</v>
      </c>
      <c r="E12" s="2">
        <v>1.0</v>
      </c>
      <c r="F12" s="35">
        <v>18000.0</v>
      </c>
      <c r="G12" s="31">
        <f t="shared" ref="G12:G19" si="6">F12*E12*$B12</f>
        <v>18000</v>
      </c>
      <c r="H12" s="2">
        <v>0.0</v>
      </c>
      <c r="I12" s="32"/>
      <c r="J12" s="31">
        <f t="shared" ref="J12:J19" si="7">I12*H12*$B12</f>
        <v>0</v>
      </c>
      <c r="K12" s="2">
        <v>0.0</v>
      </c>
      <c r="L12" s="32"/>
      <c r="M12" s="31">
        <f t="shared" ref="M12:M19" si="8">L12*K12*$B12</f>
        <v>0</v>
      </c>
      <c r="N12" s="2">
        <v>0.0</v>
      </c>
      <c r="O12" s="32"/>
      <c r="P12" s="31">
        <f t="shared" ref="P12:P19" si="9">O12*N12*$B12</f>
        <v>0</v>
      </c>
      <c r="Q12" s="2">
        <v>0.0</v>
      </c>
      <c r="R12" s="32"/>
      <c r="S12" s="31">
        <f t="shared" ref="S12:S19" si="10">R12*Q12*$B12</f>
        <v>0</v>
      </c>
    </row>
    <row r="13">
      <c r="A13" s="2" t="s">
        <v>91</v>
      </c>
      <c r="B13" s="2" t="b">
        <v>1</v>
      </c>
      <c r="C13" s="2" t="s">
        <v>82</v>
      </c>
      <c r="E13" s="2">
        <v>1.0</v>
      </c>
      <c r="F13" s="35">
        <v>15000.0</v>
      </c>
      <c r="G13" s="31">
        <f t="shared" si="6"/>
        <v>15000</v>
      </c>
      <c r="H13" s="2">
        <v>0.0</v>
      </c>
      <c r="I13" s="32"/>
      <c r="J13" s="31">
        <f t="shared" si="7"/>
        <v>0</v>
      </c>
      <c r="K13" s="2">
        <v>0.0</v>
      </c>
      <c r="L13" s="32"/>
      <c r="M13" s="31">
        <f t="shared" si="8"/>
        <v>0</v>
      </c>
      <c r="N13" s="2">
        <v>0.0</v>
      </c>
      <c r="O13" s="32"/>
      <c r="P13" s="31">
        <f t="shared" si="9"/>
        <v>0</v>
      </c>
      <c r="Q13" s="2">
        <v>0.0</v>
      </c>
      <c r="R13" s="32"/>
      <c r="S13" s="31">
        <f t="shared" si="10"/>
        <v>0</v>
      </c>
    </row>
    <row r="14">
      <c r="A14" s="2" t="s">
        <v>92</v>
      </c>
      <c r="B14" s="2" t="b">
        <v>1</v>
      </c>
      <c r="C14" s="2" t="s">
        <v>82</v>
      </c>
      <c r="E14" s="2">
        <v>1.0</v>
      </c>
      <c r="F14" s="35">
        <v>20000.0</v>
      </c>
      <c r="G14" s="31">
        <f t="shared" si="6"/>
        <v>20000</v>
      </c>
      <c r="H14" s="2">
        <v>0.0</v>
      </c>
      <c r="I14" s="32"/>
      <c r="J14" s="31">
        <f t="shared" si="7"/>
        <v>0</v>
      </c>
      <c r="K14" s="2">
        <v>0.0</v>
      </c>
      <c r="L14" s="32"/>
      <c r="M14" s="31">
        <f t="shared" si="8"/>
        <v>0</v>
      </c>
      <c r="N14" s="2">
        <v>0.0</v>
      </c>
      <c r="O14" s="32"/>
      <c r="P14" s="31">
        <f t="shared" si="9"/>
        <v>0</v>
      </c>
      <c r="Q14" s="2">
        <v>0.0</v>
      </c>
      <c r="R14" s="32"/>
      <c r="S14" s="31">
        <f t="shared" si="10"/>
        <v>0</v>
      </c>
    </row>
    <row r="15">
      <c r="A15" s="2" t="s">
        <v>93</v>
      </c>
      <c r="B15" s="2" t="b">
        <v>1</v>
      </c>
      <c r="C15" s="2" t="s">
        <v>82</v>
      </c>
      <c r="E15" s="2">
        <v>1.0</v>
      </c>
      <c r="F15" s="35">
        <v>25000.0</v>
      </c>
      <c r="G15" s="31">
        <f t="shared" si="6"/>
        <v>25000</v>
      </c>
      <c r="H15" s="2">
        <v>0.0</v>
      </c>
      <c r="I15" s="32"/>
      <c r="J15" s="31">
        <f t="shared" si="7"/>
        <v>0</v>
      </c>
      <c r="K15" s="2">
        <v>0.0</v>
      </c>
      <c r="L15" s="32"/>
      <c r="M15" s="31">
        <f t="shared" si="8"/>
        <v>0</v>
      </c>
      <c r="N15" s="2">
        <v>0.0</v>
      </c>
      <c r="O15" s="32"/>
      <c r="P15" s="31">
        <f t="shared" si="9"/>
        <v>0</v>
      </c>
      <c r="Q15" s="2">
        <v>0.0</v>
      </c>
      <c r="R15" s="32"/>
      <c r="S15" s="31">
        <f t="shared" si="10"/>
        <v>0</v>
      </c>
    </row>
    <row r="16">
      <c r="A16" s="2" t="s">
        <v>94</v>
      </c>
      <c r="B16" s="2" t="b">
        <v>1</v>
      </c>
      <c r="C16" s="2" t="s">
        <v>82</v>
      </c>
      <c r="E16" s="2">
        <v>1.0</v>
      </c>
      <c r="F16" s="35">
        <v>12000.0</v>
      </c>
      <c r="G16" s="31">
        <f t="shared" si="6"/>
        <v>12000</v>
      </c>
      <c r="H16" s="2">
        <v>0.0</v>
      </c>
      <c r="I16" s="32"/>
      <c r="J16" s="31">
        <f t="shared" si="7"/>
        <v>0</v>
      </c>
      <c r="K16" s="2">
        <v>0.0</v>
      </c>
      <c r="L16" s="32"/>
      <c r="M16" s="31">
        <f t="shared" si="8"/>
        <v>0</v>
      </c>
      <c r="N16" s="2">
        <v>0.0</v>
      </c>
      <c r="O16" s="32"/>
      <c r="P16" s="31">
        <f t="shared" si="9"/>
        <v>0</v>
      </c>
      <c r="Q16" s="2">
        <v>0.0</v>
      </c>
      <c r="R16" s="32"/>
      <c r="S16" s="31">
        <f t="shared" si="10"/>
        <v>0</v>
      </c>
    </row>
    <row r="17">
      <c r="A17" s="2" t="s">
        <v>95</v>
      </c>
      <c r="B17" s="2" t="b">
        <v>1</v>
      </c>
      <c r="C17" s="2" t="s">
        <v>82</v>
      </c>
      <c r="E17" s="2">
        <v>1.0</v>
      </c>
      <c r="F17" s="35">
        <v>4000.0</v>
      </c>
      <c r="G17" s="31">
        <f t="shared" si="6"/>
        <v>4000</v>
      </c>
      <c r="H17" s="2">
        <v>0.0</v>
      </c>
      <c r="I17" s="32"/>
      <c r="J17" s="31">
        <f t="shared" si="7"/>
        <v>0</v>
      </c>
      <c r="K17" s="2">
        <v>0.0</v>
      </c>
      <c r="L17" s="32"/>
      <c r="M17" s="31">
        <f t="shared" si="8"/>
        <v>0</v>
      </c>
      <c r="N17" s="2">
        <v>0.0</v>
      </c>
      <c r="O17" s="32"/>
      <c r="P17" s="31">
        <f t="shared" si="9"/>
        <v>0</v>
      </c>
      <c r="Q17" s="2">
        <v>0.0</v>
      </c>
      <c r="R17" s="32"/>
      <c r="S17" s="31">
        <f t="shared" si="10"/>
        <v>0</v>
      </c>
    </row>
    <row r="18">
      <c r="A18" s="2" t="s">
        <v>96</v>
      </c>
      <c r="B18" s="2" t="b">
        <v>1</v>
      </c>
      <c r="C18" s="2" t="s">
        <v>82</v>
      </c>
      <c r="E18" s="2">
        <v>1.0</v>
      </c>
      <c r="F18" s="36">
        <v>32000.0</v>
      </c>
      <c r="G18" s="31">
        <f t="shared" si="6"/>
        <v>32000</v>
      </c>
      <c r="H18" s="2">
        <v>0.0</v>
      </c>
      <c r="I18" s="36"/>
      <c r="J18" s="31">
        <f t="shared" si="7"/>
        <v>0</v>
      </c>
      <c r="K18" s="2">
        <v>0.0</v>
      </c>
      <c r="L18" s="36"/>
      <c r="M18" s="31">
        <f t="shared" si="8"/>
        <v>0</v>
      </c>
      <c r="N18" s="2">
        <v>0.0</v>
      </c>
      <c r="O18" s="36"/>
      <c r="P18" s="31">
        <f t="shared" si="9"/>
        <v>0</v>
      </c>
      <c r="Q18" s="2">
        <v>0.0</v>
      </c>
      <c r="R18" s="36"/>
      <c r="S18" s="31">
        <f t="shared" si="10"/>
        <v>0</v>
      </c>
    </row>
    <row r="19">
      <c r="A19" s="2" t="s">
        <v>97</v>
      </c>
      <c r="B19" s="2" t="b">
        <v>1</v>
      </c>
      <c r="C19" s="2" t="s">
        <v>87</v>
      </c>
      <c r="E19" s="2">
        <v>0.0</v>
      </c>
      <c r="F19" s="36">
        <v>1200.0</v>
      </c>
      <c r="G19" s="31">
        <f t="shared" si="6"/>
        <v>0</v>
      </c>
      <c r="H19" s="2">
        <v>1.0</v>
      </c>
      <c r="I19" s="36">
        <v>1200.0</v>
      </c>
      <c r="J19" s="31">
        <f t="shared" si="7"/>
        <v>1200</v>
      </c>
      <c r="K19" s="2">
        <v>1.0</v>
      </c>
      <c r="L19" s="36">
        <v>1200.0</v>
      </c>
      <c r="M19" s="31">
        <f t="shared" si="8"/>
        <v>1200</v>
      </c>
      <c r="N19" s="2">
        <v>1.0</v>
      </c>
      <c r="O19" s="36">
        <v>1200.0</v>
      </c>
      <c r="P19" s="31">
        <f t="shared" si="9"/>
        <v>1200</v>
      </c>
      <c r="Q19" s="2">
        <v>1.0</v>
      </c>
      <c r="R19" s="36">
        <v>1200.0</v>
      </c>
      <c r="S19" s="31">
        <f t="shared" si="10"/>
        <v>1200</v>
      </c>
    </row>
    <row r="20">
      <c r="A20" s="15" t="s">
        <v>98</v>
      </c>
      <c r="B20" s="33"/>
      <c r="C20" s="33"/>
      <c r="D20" s="33"/>
      <c r="E20" s="33"/>
      <c r="F20" s="34"/>
      <c r="G20" s="34">
        <f>SUM(G21:G28)</f>
        <v>41800</v>
      </c>
      <c r="H20" s="33"/>
      <c r="I20" s="34"/>
      <c r="J20" s="34">
        <f>SUM(J21:J28)</f>
        <v>1800</v>
      </c>
      <c r="K20" s="33"/>
      <c r="L20" s="34"/>
      <c r="M20" s="34">
        <f>SUM(M21:M28)</f>
        <v>2300</v>
      </c>
      <c r="N20" s="33"/>
      <c r="O20" s="34"/>
      <c r="P20" s="34">
        <f>SUM(P21:P28)</f>
        <v>1800</v>
      </c>
      <c r="Q20" s="33"/>
      <c r="R20" s="34"/>
      <c r="S20" s="34">
        <f>SUM(S21:S28)</f>
        <v>2300</v>
      </c>
      <c r="T20" s="29">
        <f>SUM(G20:S20)</f>
        <v>50000</v>
      </c>
      <c r="U20" s="26"/>
      <c r="V20" s="26"/>
      <c r="W20" s="26"/>
      <c r="X20" s="26"/>
      <c r="Y20" s="26"/>
      <c r="Z20" s="26"/>
      <c r="AA20" s="26"/>
      <c r="AB20" s="26"/>
    </row>
    <row r="21">
      <c r="A21" s="2" t="s">
        <v>99</v>
      </c>
      <c r="B21" s="2" t="b">
        <v>1</v>
      </c>
      <c r="C21" s="2" t="s">
        <v>82</v>
      </c>
      <c r="E21" s="2">
        <v>1.0</v>
      </c>
      <c r="F21" s="31">
        <v>8000.0</v>
      </c>
      <c r="G21" s="31">
        <f t="shared" ref="G21:G28" si="11">F21*E21*$B21</f>
        <v>8000</v>
      </c>
      <c r="I21" s="32"/>
      <c r="J21" s="31">
        <f t="shared" ref="J21:J28" si="12">I21*H21*$B21</f>
        <v>0</v>
      </c>
      <c r="L21" s="32"/>
      <c r="M21" s="31">
        <f t="shared" ref="M21:M28" si="13">L21*K21*$B21</f>
        <v>0</v>
      </c>
      <c r="O21" s="32"/>
      <c r="P21" s="31">
        <f t="shared" ref="P21:P28" si="14">O21*N21*$B21</f>
        <v>0</v>
      </c>
      <c r="R21" s="32"/>
      <c r="S21" s="31">
        <f t="shared" ref="S21:S28" si="15">R21*Q21*$B21</f>
        <v>0</v>
      </c>
    </row>
    <row r="22">
      <c r="A22" s="2" t="s">
        <v>100</v>
      </c>
      <c r="B22" s="2" t="b">
        <v>1</v>
      </c>
      <c r="C22" s="2" t="s">
        <v>82</v>
      </c>
      <c r="E22" s="2">
        <v>1.0</v>
      </c>
      <c r="F22" s="31">
        <v>5000.0</v>
      </c>
      <c r="G22" s="31">
        <f t="shared" si="11"/>
        <v>5000</v>
      </c>
      <c r="I22" s="32"/>
      <c r="J22" s="31">
        <f t="shared" si="12"/>
        <v>0</v>
      </c>
      <c r="L22" s="32"/>
      <c r="M22" s="31">
        <f t="shared" si="13"/>
        <v>0</v>
      </c>
      <c r="O22" s="32"/>
      <c r="P22" s="31">
        <f t="shared" si="14"/>
        <v>0</v>
      </c>
      <c r="R22" s="32"/>
      <c r="S22" s="31">
        <f t="shared" si="15"/>
        <v>0</v>
      </c>
    </row>
    <row r="23">
      <c r="A23" s="2" t="s">
        <v>101</v>
      </c>
      <c r="B23" s="2" t="b">
        <v>1</v>
      </c>
      <c r="C23" s="2" t="s">
        <v>82</v>
      </c>
      <c r="E23" s="2">
        <v>1.0</v>
      </c>
      <c r="F23" s="31">
        <v>12000.0</v>
      </c>
      <c r="G23" s="31">
        <f t="shared" si="11"/>
        <v>12000</v>
      </c>
      <c r="I23" s="32"/>
      <c r="J23" s="31">
        <f t="shared" si="12"/>
        <v>0</v>
      </c>
      <c r="L23" s="32"/>
      <c r="M23" s="31">
        <f t="shared" si="13"/>
        <v>0</v>
      </c>
      <c r="O23" s="32"/>
      <c r="P23" s="31">
        <f t="shared" si="14"/>
        <v>0</v>
      </c>
      <c r="R23" s="32"/>
      <c r="S23" s="31">
        <f t="shared" si="15"/>
        <v>0</v>
      </c>
    </row>
    <row r="24">
      <c r="A24" s="2" t="s">
        <v>102</v>
      </c>
      <c r="B24" s="2" t="b">
        <v>1</v>
      </c>
      <c r="C24" s="2" t="s">
        <v>82</v>
      </c>
      <c r="E24" s="2">
        <v>1.0</v>
      </c>
      <c r="F24" s="31">
        <v>3500.0</v>
      </c>
      <c r="G24" s="31">
        <f t="shared" si="11"/>
        <v>3500</v>
      </c>
      <c r="I24" s="32"/>
      <c r="J24" s="31">
        <f t="shared" si="12"/>
        <v>0</v>
      </c>
      <c r="L24" s="32"/>
      <c r="M24" s="31">
        <f t="shared" si="13"/>
        <v>0</v>
      </c>
      <c r="O24" s="32"/>
      <c r="P24" s="31">
        <f t="shared" si="14"/>
        <v>0</v>
      </c>
      <c r="R24" s="32"/>
      <c r="S24" s="31">
        <f t="shared" si="15"/>
        <v>0</v>
      </c>
    </row>
    <row r="25">
      <c r="A25" s="2" t="s">
        <v>103</v>
      </c>
      <c r="B25" s="2" t="b">
        <v>1</v>
      </c>
      <c r="C25" s="2" t="s">
        <v>82</v>
      </c>
      <c r="E25" s="2">
        <v>1.0</v>
      </c>
      <c r="F25" s="31">
        <v>1500.0</v>
      </c>
      <c r="G25" s="31">
        <f t="shared" si="11"/>
        <v>1500</v>
      </c>
      <c r="I25" s="32"/>
      <c r="J25" s="31">
        <f t="shared" si="12"/>
        <v>0</v>
      </c>
      <c r="K25" s="2">
        <v>1.0</v>
      </c>
      <c r="L25" s="31">
        <v>500.0</v>
      </c>
      <c r="M25" s="31">
        <f t="shared" si="13"/>
        <v>500</v>
      </c>
      <c r="O25" s="32"/>
      <c r="P25" s="31">
        <f t="shared" si="14"/>
        <v>0</v>
      </c>
      <c r="Q25" s="2">
        <v>1.0</v>
      </c>
      <c r="R25" s="31">
        <v>500.0</v>
      </c>
      <c r="S25" s="31">
        <f t="shared" si="15"/>
        <v>500</v>
      </c>
    </row>
    <row r="26">
      <c r="A26" s="2" t="s">
        <v>104</v>
      </c>
      <c r="B26" s="2" t="b">
        <v>1</v>
      </c>
      <c r="C26" s="2" t="s">
        <v>82</v>
      </c>
      <c r="E26" s="2">
        <v>1.0</v>
      </c>
      <c r="F26" s="31">
        <v>4000.0</v>
      </c>
      <c r="G26" s="31">
        <f t="shared" si="11"/>
        <v>4000</v>
      </c>
      <c r="I26" s="32"/>
      <c r="J26" s="31">
        <f t="shared" si="12"/>
        <v>0</v>
      </c>
      <c r="L26" s="32"/>
      <c r="M26" s="31">
        <f t="shared" si="13"/>
        <v>0</v>
      </c>
      <c r="O26" s="32"/>
      <c r="P26" s="31">
        <f t="shared" si="14"/>
        <v>0</v>
      </c>
      <c r="R26" s="32"/>
      <c r="S26" s="31">
        <f t="shared" si="15"/>
        <v>0</v>
      </c>
    </row>
    <row r="27">
      <c r="A27" s="2" t="s">
        <v>105</v>
      </c>
      <c r="B27" s="2" t="b">
        <v>1</v>
      </c>
      <c r="C27" s="2" t="s">
        <v>87</v>
      </c>
      <c r="E27" s="2">
        <v>12.0</v>
      </c>
      <c r="F27" s="31">
        <v>150.0</v>
      </c>
      <c r="G27" s="31">
        <f t="shared" si="11"/>
        <v>1800</v>
      </c>
      <c r="H27" s="2">
        <v>12.0</v>
      </c>
      <c r="I27" s="31">
        <v>150.0</v>
      </c>
      <c r="J27" s="31">
        <f t="shared" si="12"/>
        <v>1800</v>
      </c>
      <c r="K27" s="2">
        <v>12.0</v>
      </c>
      <c r="L27" s="31">
        <v>150.0</v>
      </c>
      <c r="M27" s="31">
        <f t="shared" si="13"/>
        <v>1800</v>
      </c>
      <c r="N27" s="2">
        <v>12.0</v>
      </c>
      <c r="O27" s="31">
        <v>150.0</v>
      </c>
      <c r="P27" s="31">
        <f t="shared" si="14"/>
        <v>1800</v>
      </c>
      <c r="Q27" s="2">
        <v>12.0</v>
      </c>
      <c r="R27" s="31">
        <v>150.0</v>
      </c>
      <c r="S27" s="31">
        <f t="shared" si="15"/>
        <v>1800</v>
      </c>
    </row>
    <row r="28">
      <c r="A28" s="2" t="s">
        <v>106</v>
      </c>
      <c r="B28" s="2" t="b">
        <v>1</v>
      </c>
      <c r="C28" s="2" t="s">
        <v>82</v>
      </c>
      <c r="E28" s="2">
        <v>1.0</v>
      </c>
      <c r="F28" s="31">
        <v>6000.0</v>
      </c>
      <c r="G28" s="31">
        <f t="shared" si="11"/>
        <v>6000</v>
      </c>
      <c r="I28" s="32"/>
      <c r="J28" s="31">
        <f t="shared" si="12"/>
        <v>0</v>
      </c>
      <c r="L28" s="32"/>
      <c r="M28" s="31">
        <f t="shared" si="13"/>
        <v>0</v>
      </c>
      <c r="O28" s="32"/>
      <c r="P28" s="31">
        <f t="shared" si="14"/>
        <v>0</v>
      </c>
      <c r="R28" s="32"/>
      <c r="S28" s="31">
        <f t="shared" si="15"/>
        <v>0</v>
      </c>
    </row>
    <row r="29">
      <c r="A29" s="15" t="s">
        <v>107</v>
      </c>
      <c r="B29" s="33"/>
      <c r="C29" s="33"/>
      <c r="D29" s="33"/>
      <c r="E29" s="33"/>
      <c r="F29" s="34"/>
      <c r="G29" s="34">
        <f>SUM(G30:G38)</f>
        <v>64000</v>
      </c>
      <c r="H29" s="33"/>
      <c r="I29" s="34"/>
      <c r="J29" s="34">
        <f>SUM(J30:J38)</f>
        <v>4000</v>
      </c>
      <c r="K29" s="33"/>
      <c r="L29" s="34"/>
      <c r="M29" s="34">
        <f>SUM(M30:M38)</f>
        <v>2000</v>
      </c>
      <c r="N29" s="33"/>
      <c r="O29" s="34"/>
      <c r="P29" s="34">
        <f>SUM(P30:P38)</f>
        <v>7000</v>
      </c>
      <c r="Q29" s="33"/>
      <c r="R29" s="34"/>
      <c r="S29" s="34">
        <f>SUM(S30:S38)</f>
        <v>0</v>
      </c>
      <c r="T29" s="29">
        <f>SUM(G29:S29)</f>
        <v>77000</v>
      </c>
      <c r="U29" s="26"/>
      <c r="V29" s="26"/>
      <c r="W29" s="26"/>
      <c r="X29" s="26"/>
      <c r="Y29" s="26"/>
      <c r="Z29" s="26"/>
      <c r="AA29" s="26"/>
      <c r="AB29" s="26"/>
    </row>
    <row r="30">
      <c r="A30" s="2" t="s">
        <v>108</v>
      </c>
      <c r="B30" s="2" t="b">
        <v>1</v>
      </c>
      <c r="C30" s="2" t="s">
        <v>82</v>
      </c>
      <c r="E30" s="2">
        <v>1.0</v>
      </c>
      <c r="F30" s="31">
        <v>20000.0</v>
      </c>
      <c r="G30" s="31">
        <f t="shared" ref="G30:G38" si="16">F30*E30*$B30</f>
        <v>20000</v>
      </c>
      <c r="I30" s="32"/>
      <c r="J30" s="31">
        <f t="shared" ref="J30:J38" si="17">I30*H30*$B30</f>
        <v>0</v>
      </c>
      <c r="L30" s="32"/>
      <c r="M30" s="31">
        <f t="shared" ref="M30:M38" si="18">L30*K30*$B30</f>
        <v>0</v>
      </c>
      <c r="N30" s="2">
        <v>0.0</v>
      </c>
      <c r="O30" s="31">
        <v>0.0</v>
      </c>
      <c r="P30" s="31">
        <f t="shared" ref="P30:P38" si="19">O30*N30*$B30</f>
        <v>0</v>
      </c>
      <c r="R30" s="32"/>
      <c r="S30" s="31">
        <f t="shared" ref="S30:S38" si="20">R30*Q30*$B30</f>
        <v>0</v>
      </c>
    </row>
    <row r="31">
      <c r="A31" s="2" t="s">
        <v>109</v>
      </c>
      <c r="B31" s="2" t="b">
        <v>1</v>
      </c>
      <c r="C31" s="2" t="s">
        <v>87</v>
      </c>
      <c r="E31" s="2">
        <v>0.0</v>
      </c>
      <c r="F31" s="31">
        <v>0.0</v>
      </c>
      <c r="G31" s="31">
        <f t="shared" si="16"/>
        <v>0</v>
      </c>
      <c r="I31" s="32"/>
      <c r="J31" s="31">
        <f t="shared" si="17"/>
        <v>0</v>
      </c>
      <c r="L31" s="32"/>
      <c r="M31" s="31">
        <f t="shared" si="18"/>
        <v>0</v>
      </c>
      <c r="N31" s="2">
        <v>1.0</v>
      </c>
      <c r="O31" s="31">
        <v>2000.0</v>
      </c>
      <c r="P31" s="31">
        <f t="shared" si="19"/>
        <v>2000</v>
      </c>
      <c r="R31" s="32"/>
      <c r="S31" s="31">
        <f t="shared" si="20"/>
        <v>0</v>
      </c>
    </row>
    <row r="32">
      <c r="A32" s="2" t="s">
        <v>110</v>
      </c>
      <c r="B32" s="2" t="b">
        <v>1</v>
      </c>
      <c r="C32" s="2" t="s">
        <v>82</v>
      </c>
      <c r="E32" s="2">
        <v>1.0</v>
      </c>
      <c r="F32" s="31">
        <v>8000.0</v>
      </c>
      <c r="G32" s="31">
        <f t="shared" si="16"/>
        <v>8000</v>
      </c>
      <c r="H32" s="2">
        <v>0.0</v>
      </c>
      <c r="I32" s="31">
        <v>0.0</v>
      </c>
      <c r="J32" s="31">
        <f t="shared" si="17"/>
        <v>0</v>
      </c>
      <c r="L32" s="32"/>
      <c r="M32" s="31">
        <f t="shared" si="18"/>
        <v>0</v>
      </c>
      <c r="N32" s="2">
        <v>0.0</v>
      </c>
      <c r="O32" s="31">
        <v>0.0</v>
      </c>
      <c r="P32" s="31">
        <f t="shared" si="19"/>
        <v>0</v>
      </c>
      <c r="R32" s="32"/>
      <c r="S32" s="31">
        <f t="shared" si="20"/>
        <v>0</v>
      </c>
    </row>
    <row r="33">
      <c r="A33" s="2" t="s">
        <v>111</v>
      </c>
      <c r="B33" s="2" t="b">
        <v>1</v>
      </c>
      <c r="C33" s="2" t="s">
        <v>87</v>
      </c>
      <c r="E33" s="2">
        <v>0.0</v>
      </c>
      <c r="F33" s="31">
        <v>0.0</v>
      </c>
      <c r="G33" s="31">
        <f t="shared" si="16"/>
        <v>0</v>
      </c>
      <c r="H33" s="2">
        <v>1.0</v>
      </c>
      <c r="I33" s="31">
        <v>2000.0</v>
      </c>
      <c r="J33" s="31">
        <f t="shared" si="17"/>
        <v>2000</v>
      </c>
      <c r="L33" s="32"/>
      <c r="M33" s="31">
        <f t="shared" si="18"/>
        <v>0</v>
      </c>
      <c r="N33" s="2">
        <v>1.0</v>
      </c>
      <c r="O33" s="31">
        <v>2000.0</v>
      </c>
      <c r="P33" s="31">
        <f t="shared" si="19"/>
        <v>2000</v>
      </c>
      <c r="R33" s="32"/>
      <c r="S33" s="31">
        <f t="shared" si="20"/>
        <v>0</v>
      </c>
    </row>
    <row r="34">
      <c r="A34" s="2" t="s">
        <v>112</v>
      </c>
      <c r="B34" s="2" t="b">
        <v>1</v>
      </c>
      <c r="C34" s="2" t="s">
        <v>82</v>
      </c>
      <c r="E34" s="2">
        <v>1.0</v>
      </c>
      <c r="F34" s="31">
        <v>10000.0</v>
      </c>
      <c r="G34" s="31">
        <f t="shared" si="16"/>
        <v>10000</v>
      </c>
      <c r="I34" s="32"/>
      <c r="J34" s="31">
        <f t="shared" si="17"/>
        <v>0</v>
      </c>
      <c r="L34" s="32"/>
      <c r="M34" s="31">
        <f t="shared" si="18"/>
        <v>0</v>
      </c>
      <c r="N34" s="2">
        <v>1.0</v>
      </c>
      <c r="O34" s="31">
        <v>1000.0</v>
      </c>
      <c r="P34" s="31">
        <f t="shared" si="19"/>
        <v>1000</v>
      </c>
      <c r="R34" s="32"/>
      <c r="S34" s="31">
        <f t="shared" si="20"/>
        <v>0</v>
      </c>
    </row>
    <row r="35">
      <c r="A35" s="2" t="s">
        <v>113</v>
      </c>
      <c r="B35" s="2" t="b">
        <v>1</v>
      </c>
      <c r="C35" s="2" t="s">
        <v>82</v>
      </c>
      <c r="E35" s="2">
        <v>1.0</v>
      </c>
      <c r="F35" s="31">
        <v>8000.0</v>
      </c>
      <c r="G35" s="31">
        <f t="shared" si="16"/>
        <v>8000</v>
      </c>
      <c r="I35" s="32"/>
      <c r="J35" s="31">
        <f t="shared" si="17"/>
        <v>0</v>
      </c>
      <c r="L35" s="32"/>
      <c r="M35" s="31">
        <f t="shared" si="18"/>
        <v>0</v>
      </c>
      <c r="O35" s="32"/>
      <c r="P35" s="31">
        <f t="shared" si="19"/>
        <v>0</v>
      </c>
      <c r="R35" s="32"/>
      <c r="S35" s="31">
        <f t="shared" si="20"/>
        <v>0</v>
      </c>
    </row>
    <row r="36">
      <c r="A36" s="2" t="s">
        <v>114</v>
      </c>
      <c r="B36" s="2" t="b">
        <v>1</v>
      </c>
      <c r="C36" s="2" t="s">
        <v>82</v>
      </c>
      <c r="E36" s="2">
        <v>1.0</v>
      </c>
      <c r="F36" s="31">
        <v>6000.0</v>
      </c>
      <c r="G36" s="31">
        <f t="shared" si="16"/>
        <v>6000</v>
      </c>
      <c r="I36" s="32"/>
      <c r="J36" s="31">
        <f t="shared" si="17"/>
        <v>0</v>
      </c>
      <c r="L36" s="32"/>
      <c r="M36" s="31">
        <f t="shared" si="18"/>
        <v>0</v>
      </c>
      <c r="O36" s="32"/>
      <c r="P36" s="31">
        <f t="shared" si="19"/>
        <v>0</v>
      </c>
      <c r="R36" s="32"/>
      <c r="S36" s="31">
        <f t="shared" si="20"/>
        <v>0</v>
      </c>
    </row>
    <row r="37">
      <c r="A37" s="2" t="s">
        <v>115</v>
      </c>
      <c r="B37" s="2" t="b">
        <v>1</v>
      </c>
      <c r="C37" s="2" t="s">
        <v>82</v>
      </c>
      <c r="E37" s="2">
        <v>1.0</v>
      </c>
      <c r="F37" s="31">
        <v>12000.0</v>
      </c>
      <c r="G37" s="31">
        <f t="shared" si="16"/>
        <v>12000</v>
      </c>
      <c r="I37" s="31"/>
      <c r="J37" s="31">
        <f t="shared" si="17"/>
        <v>0</v>
      </c>
      <c r="L37" s="32"/>
      <c r="M37" s="31">
        <f t="shared" si="18"/>
        <v>0</v>
      </c>
      <c r="O37" s="32"/>
      <c r="P37" s="31">
        <f t="shared" si="19"/>
        <v>0</v>
      </c>
      <c r="R37" s="32"/>
      <c r="S37" s="31">
        <f t="shared" si="20"/>
        <v>0</v>
      </c>
    </row>
    <row r="38">
      <c r="A38" s="2" t="s">
        <v>116</v>
      </c>
      <c r="B38" s="2" t="b">
        <v>1</v>
      </c>
      <c r="C38" s="2" t="s">
        <v>87</v>
      </c>
      <c r="E38" s="2">
        <v>0.0</v>
      </c>
      <c r="F38" s="31">
        <v>0.0</v>
      </c>
      <c r="G38" s="31">
        <f t="shared" si="16"/>
        <v>0</v>
      </c>
      <c r="H38" s="2">
        <v>1.0</v>
      </c>
      <c r="I38" s="31">
        <v>2000.0</v>
      </c>
      <c r="J38" s="31">
        <f t="shared" si="17"/>
        <v>2000</v>
      </c>
      <c r="K38" s="2">
        <v>1.0</v>
      </c>
      <c r="L38" s="31">
        <v>2000.0</v>
      </c>
      <c r="M38" s="31">
        <f t="shared" si="18"/>
        <v>2000</v>
      </c>
      <c r="N38" s="2">
        <v>1.0</v>
      </c>
      <c r="O38" s="31">
        <v>2000.0</v>
      </c>
      <c r="P38" s="31">
        <f t="shared" si="19"/>
        <v>2000</v>
      </c>
      <c r="R38" s="32"/>
      <c r="S38" s="31">
        <f t="shared" si="20"/>
        <v>0</v>
      </c>
    </row>
    <row r="39">
      <c r="A39" s="15" t="s">
        <v>117</v>
      </c>
      <c r="B39" s="33"/>
      <c r="C39" s="33"/>
      <c r="D39" s="33"/>
      <c r="E39" s="33"/>
      <c r="F39" s="34"/>
      <c r="G39" s="34">
        <f>SUM(G40:G43)</f>
        <v>6300</v>
      </c>
      <c r="H39" s="33"/>
      <c r="I39" s="34"/>
      <c r="J39" s="34">
        <f>SUM(J40:J43)</f>
        <v>0</v>
      </c>
      <c r="K39" s="33"/>
      <c r="L39" s="34"/>
      <c r="M39" s="34">
        <f>SUM(M40:M43)</f>
        <v>0</v>
      </c>
      <c r="N39" s="33"/>
      <c r="O39" s="34"/>
      <c r="P39" s="34">
        <f>SUM(P40:P43)</f>
        <v>1300</v>
      </c>
      <c r="Q39" s="33"/>
      <c r="R39" s="34"/>
      <c r="S39" s="34">
        <f>SUM(S40:S43)</f>
        <v>0</v>
      </c>
      <c r="T39" s="29">
        <f>SUM(G39:S39)</f>
        <v>7600</v>
      </c>
      <c r="U39" s="26"/>
      <c r="V39" s="26"/>
      <c r="W39" s="26"/>
      <c r="X39" s="26"/>
      <c r="Y39" s="26"/>
      <c r="Z39" s="26"/>
      <c r="AA39" s="26"/>
      <c r="AB39" s="26"/>
    </row>
    <row r="40">
      <c r="A40" s="2" t="s">
        <v>118</v>
      </c>
      <c r="B40" s="2" t="b">
        <v>1</v>
      </c>
      <c r="C40" s="2" t="s">
        <v>82</v>
      </c>
      <c r="E40" s="2">
        <v>1.0</v>
      </c>
      <c r="F40" s="31">
        <v>3200.0</v>
      </c>
      <c r="G40" s="31">
        <f t="shared" ref="G40:G43" si="21">F40*E40*$B40</f>
        <v>3200</v>
      </c>
      <c r="I40" s="32"/>
      <c r="J40" s="31">
        <f t="shared" ref="J40:J43" si="22">I40*H40*$B40</f>
        <v>0</v>
      </c>
      <c r="L40" s="32"/>
      <c r="M40" s="31">
        <f t="shared" ref="M40:M43" si="23">L40*K40*$B40</f>
        <v>0</v>
      </c>
      <c r="N40" s="2">
        <v>1.0</v>
      </c>
      <c r="O40" s="31">
        <v>800.0</v>
      </c>
      <c r="P40" s="31">
        <f t="shared" ref="P40:P43" si="24">O40*N40*$B40</f>
        <v>800</v>
      </c>
      <c r="R40" s="32"/>
      <c r="S40" s="31">
        <f t="shared" ref="S40:S43" si="25">R40*Q40*$B40</f>
        <v>0</v>
      </c>
    </row>
    <row r="41">
      <c r="A41" s="2" t="s">
        <v>119</v>
      </c>
      <c r="B41" s="2" t="b">
        <v>1</v>
      </c>
      <c r="C41" s="2" t="s">
        <v>82</v>
      </c>
      <c r="E41" s="2">
        <v>1.0</v>
      </c>
      <c r="F41" s="31">
        <v>1500.0</v>
      </c>
      <c r="G41" s="31">
        <f t="shared" si="21"/>
        <v>1500</v>
      </c>
      <c r="I41" s="32"/>
      <c r="J41" s="31">
        <f t="shared" si="22"/>
        <v>0</v>
      </c>
      <c r="L41" s="32"/>
      <c r="M41" s="31">
        <f t="shared" si="23"/>
        <v>0</v>
      </c>
      <c r="N41" s="2">
        <v>1.0</v>
      </c>
      <c r="O41" s="31">
        <v>500.0</v>
      </c>
      <c r="P41" s="31">
        <f t="shared" si="24"/>
        <v>500</v>
      </c>
      <c r="R41" s="32"/>
      <c r="S41" s="31">
        <f t="shared" si="25"/>
        <v>0</v>
      </c>
    </row>
    <row r="42">
      <c r="A42" s="2" t="s">
        <v>120</v>
      </c>
      <c r="B42" s="2" t="b">
        <v>1</v>
      </c>
      <c r="C42" s="2" t="s">
        <v>82</v>
      </c>
      <c r="E42" s="2">
        <v>1.0</v>
      </c>
      <c r="F42" s="31">
        <v>300.0</v>
      </c>
      <c r="G42" s="31">
        <f t="shared" si="21"/>
        <v>300</v>
      </c>
      <c r="I42" s="32"/>
      <c r="J42" s="31">
        <f t="shared" si="22"/>
        <v>0</v>
      </c>
      <c r="L42" s="32"/>
      <c r="M42" s="31">
        <f t="shared" si="23"/>
        <v>0</v>
      </c>
      <c r="O42" s="32"/>
      <c r="P42" s="31">
        <f t="shared" si="24"/>
        <v>0</v>
      </c>
      <c r="R42" s="32"/>
      <c r="S42" s="31">
        <f t="shared" si="25"/>
        <v>0</v>
      </c>
    </row>
    <row r="43">
      <c r="A43" s="2" t="s">
        <v>121</v>
      </c>
      <c r="B43" s="2" t="b">
        <v>1</v>
      </c>
      <c r="C43" s="2" t="s">
        <v>82</v>
      </c>
      <c r="E43" s="2">
        <v>1.0</v>
      </c>
      <c r="F43" s="31">
        <v>1300.0</v>
      </c>
      <c r="G43" s="31">
        <f t="shared" si="21"/>
        <v>1300</v>
      </c>
      <c r="I43" s="32"/>
      <c r="J43" s="31">
        <f t="shared" si="22"/>
        <v>0</v>
      </c>
      <c r="L43" s="32"/>
      <c r="M43" s="31">
        <f t="shared" si="23"/>
        <v>0</v>
      </c>
      <c r="O43" s="32"/>
      <c r="P43" s="31">
        <f t="shared" si="24"/>
        <v>0</v>
      </c>
      <c r="R43" s="32"/>
      <c r="S43" s="31">
        <f t="shared" si="25"/>
        <v>0</v>
      </c>
    </row>
    <row r="44">
      <c r="A44" s="15" t="s">
        <v>122</v>
      </c>
      <c r="B44" s="33"/>
      <c r="C44" s="33"/>
      <c r="D44" s="33"/>
      <c r="E44" s="33"/>
      <c r="F44" s="34"/>
      <c r="G44" s="34">
        <f>SUM(G45:G51)</f>
        <v>10950</v>
      </c>
      <c r="H44" s="33"/>
      <c r="I44" s="34"/>
      <c r="J44" s="34">
        <f>SUM(J45:J51)</f>
        <v>4956</v>
      </c>
      <c r="K44" s="33"/>
      <c r="L44" s="34"/>
      <c r="M44" s="34">
        <f>SUM(M45:M51)</f>
        <v>4956</v>
      </c>
      <c r="N44" s="33"/>
      <c r="O44" s="34"/>
      <c r="P44" s="34">
        <f>SUM(P45:P51)</f>
        <v>4956</v>
      </c>
      <c r="Q44" s="33"/>
      <c r="R44" s="34"/>
      <c r="S44" s="34">
        <f>SUM(S45:S51)</f>
        <v>4956</v>
      </c>
      <c r="T44" s="29">
        <f>SUM(G44:S44)</f>
        <v>30774</v>
      </c>
      <c r="U44" s="26"/>
      <c r="V44" s="26"/>
      <c r="W44" s="26"/>
      <c r="X44" s="26"/>
      <c r="Y44" s="26"/>
      <c r="Z44" s="26"/>
      <c r="AA44" s="26"/>
      <c r="AB44" s="26"/>
    </row>
    <row r="45">
      <c r="A45" s="2" t="s">
        <v>123</v>
      </c>
      <c r="B45" s="2" t="b">
        <v>1</v>
      </c>
      <c r="C45" s="2" t="s">
        <v>82</v>
      </c>
      <c r="E45" s="2">
        <v>1.0</v>
      </c>
      <c r="F45" s="31">
        <v>6000.0</v>
      </c>
      <c r="G45" s="31">
        <f t="shared" ref="G45:G51" si="26">F45*E45*$B45</f>
        <v>6000</v>
      </c>
      <c r="I45" s="32"/>
      <c r="J45" s="31">
        <f t="shared" ref="J45:J51" si="27">I45*H45*$B45</f>
        <v>0</v>
      </c>
      <c r="L45" s="32"/>
      <c r="M45" s="31">
        <f t="shared" ref="M45:M51" si="28">L45*K45*$B45</f>
        <v>0</v>
      </c>
      <c r="O45" s="32"/>
      <c r="P45" s="31">
        <f t="shared" ref="P45:P51" si="29">O45*N45*$B45</f>
        <v>0</v>
      </c>
      <c r="R45" s="32"/>
      <c r="S45" s="31">
        <f t="shared" ref="S45:S51" si="30">R45*Q45*$B45</f>
        <v>0</v>
      </c>
    </row>
    <row r="46">
      <c r="A46" s="2" t="s">
        <v>124</v>
      </c>
      <c r="B46" s="2" t="b">
        <v>1</v>
      </c>
      <c r="C46" s="2" t="s">
        <v>82</v>
      </c>
      <c r="E46" s="2">
        <v>1.0</v>
      </c>
      <c r="F46" s="31">
        <v>750.0</v>
      </c>
      <c r="G46" s="31">
        <f t="shared" si="26"/>
        <v>750</v>
      </c>
      <c r="H46" s="2">
        <v>0.0</v>
      </c>
      <c r="I46" s="31"/>
      <c r="J46" s="31">
        <f t="shared" si="27"/>
        <v>0</v>
      </c>
      <c r="K46" s="2">
        <v>0.0</v>
      </c>
      <c r="L46" s="31">
        <v>0.0</v>
      </c>
      <c r="M46" s="31">
        <f t="shared" si="28"/>
        <v>0</v>
      </c>
      <c r="N46" s="2">
        <v>0.0</v>
      </c>
      <c r="O46" s="31">
        <v>0.0</v>
      </c>
      <c r="P46" s="31">
        <f t="shared" si="29"/>
        <v>0</v>
      </c>
      <c r="Q46" s="2">
        <v>0.0</v>
      </c>
      <c r="R46" s="31">
        <v>0.0</v>
      </c>
      <c r="S46" s="31">
        <f t="shared" si="30"/>
        <v>0</v>
      </c>
    </row>
    <row r="47">
      <c r="A47" s="2" t="s">
        <v>125</v>
      </c>
      <c r="B47" s="2" t="b">
        <v>1</v>
      </c>
      <c r="C47" s="2" t="s">
        <v>87</v>
      </c>
      <c r="E47" s="2">
        <v>0.0</v>
      </c>
      <c r="F47" s="31">
        <v>0.0</v>
      </c>
      <c r="G47" s="31">
        <f t="shared" si="26"/>
        <v>0</v>
      </c>
      <c r="H47" s="2">
        <v>1.0</v>
      </c>
      <c r="I47" s="31">
        <v>300.0</v>
      </c>
      <c r="J47" s="31">
        <f t="shared" si="27"/>
        <v>300</v>
      </c>
      <c r="K47" s="2">
        <v>1.0</v>
      </c>
      <c r="L47" s="31">
        <v>300.0</v>
      </c>
      <c r="M47" s="31">
        <f t="shared" si="28"/>
        <v>300</v>
      </c>
      <c r="N47" s="2">
        <v>1.0</v>
      </c>
      <c r="O47" s="31">
        <v>300.0</v>
      </c>
      <c r="P47" s="31">
        <f t="shared" si="29"/>
        <v>300</v>
      </c>
      <c r="Q47" s="2">
        <v>1.0</v>
      </c>
      <c r="R47" s="31">
        <v>300.0</v>
      </c>
      <c r="S47" s="31">
        <f t="shared" si="30"/>
        <v>300</v>
      </c>
    </row>
    <row r="48">
      <c r="A48" s="2" t="s">
        <v>126</v>
      </c>
      <c r="B48" s="2" t="b">
        <v>1</v>
      </c>
      <c r="C48" s="2" t="s">
        <v>87</v>
      </c>
      <c r="E48" s="2">
        <v>0.0</v>
      </c>
      <c r="F48" s="31">
        <v>0.0</v>
      </c>
      <c r="G48" s="31">
        <f t="shared" si="26"/>
        <v>0</v>
      </c>
      <c r="H48" s="2">
        <v>12.0</v>
      </c>
      <c r="I48" s="31">
        <v>38.0</v>
      </c>
      <c r="J48" s="31">
        <f t="shared" si="27"/>
        <v>456</v>
      </c>
      <c r="K48" s="2">
        <v>12.0</v>
      </c>
      <c r="L48" s="31">
        <v>38.0</v>
      </c>
      <c r="M48" s="31">
        <f t="shared" si="28"/>
        <v>456</v>
      </c>
      <c r="N48" s="2">
        <v>12.0</v>
      </c>
      <c r="O48" s="31">
        <v>38.0</v>
      </c>
      <c r="P48" s="31">
        <f t="shared" si="29"/>
        <v>456</v>
      </c>
      <c r="Q48" s="2">
        <v>12.0</v>
      </c>
      <c r="R48" s="31">
        <v>38.0</v>
      </c>
      <c r="S48" s="31">
        <f t="shared" si="30"/>
        <v>456</v>
      </c>
    </row>
    <row r="49">
      <c r="A49" s="2" t="s">
        <v>127</v>
      </c>
      <c r="B49" s="2" t="b">
        <v>1</v>
      </c>
      <c r="C49" s="2" t="s">
        <v>87</v>
      </c>
      <c r="E49" s="2">
        <v>12.0</v>
      </c>
      <c r="F49" s="31">
        <v>50.0</v>
      </c>
      <c r="G49" s="31">
        <f t="shared" si="26"/>
        <v>600</v>
      </c>
      <c r="H49" s="2">
        <v>12.0</v>
      </c>
      <c r="I49" s="31">
        <v>50.0</v>
      </c>
      <c r="J49" s="31">
        <f t="shared" si="27"/>
        <v>600</v>
      </c>
      <c r="K49" s="2">
        <v>12.0</v>
      </c>
      <c r="L49" s="31">
        <v>50.0</v>
      </c>
      <c r="M49" s="31">
        <f t="shared" si="28"/>
        <v>600</v>
      </c>
      <c r="N49" s="2">
        <v>12.0</v>
      </c>
      <c r="O49" s="31">
        <v>50.0</v>
      </c>
      <c r="P49" s="31">
        <f t="shared" si="29"/>
        <v>600</v>
      </c>
      <c r="Q49" s="2">
        <v>12.0</v>
      </c>
      <c r="R49" s="31">
        <v>50.0</v>
      </c>
      <c r="S49" s="31">
        <f t="shared" si="30"/>
        <v>600</v>
      </c>
    </row>
    <row r="50">
      <c r="A50" s="2" t="s">
        <v>128</v>
      </c>
      <c r="B50" s="2" t="b">
        <v>1</v>
      </c>
      <c r="C50" s="2" t="s">
        <v>87</v>
      </c>
      <c r="E50" s="2">
        <v>12.0</v>
      </c>
      <c r="F50" s="31">
        <v>200.0</v>
      </c>
      <c r="G50" s="31">
        <f t="shared" si="26"/>
        <v>2400</v>
      </c>
      <c r="H50" s="2">
        <v>12.0</v>
      </c>
      <c r="I50" s="31">
        <v>200.0</v>
      </c>
      <c r="J50" s="31">
        <f t="shared" si="27"/>
        <v>2400</v>
      </c>
      <c r="K50" s="2">
        <v>12.0</v>
      </c>
      <c r="L50" s="31">
        <v>200.0</v>
      </c>
      <c r="M50" s="31">
        <f t="shared" si="28"/>
        <v>2400</v>
      </c>
      <c r="N50" s="2">
        <v>12.0</v>
      </c>
      <c r="O50" s="31">
        <v>200.0</v>
      </c>
      <c r="P50" s="31">
        <f t="shared" si="29"/>
        <v>2400</v>
      </c>
      <c r="Q50" s="2">
        <v>12.0</v>
      </c>
      <c r="R50" s="31">
        <v>200.0</v>
      </c>
      <c r="S50" s="31">
        <f t="shared" si="30"/>
        <v>2400</v>
      </c>
    </row>
    <row r="51">
      <c r="A51" s="2" t="s">
        <v>129</v>
      </c>
      <c r="B51" s="2" t="b">
        <v>1</v>
      </c>
      <c r="C51" s="2" t="s">
        <v>87</v>
      </c>
      <c r="E51" s="2">
        <v>4.0</v>
      </c>
      <c r="F51" s="31">
        <v>300.0</v>
      </c>
      <c r="G51" s="31">
        <f t="shared" si="26"/>
        <v>1200</v>
      </c>
      <c r="H51" s="2">
        <v>4.0</v>
      </c>
      <c r="I51" s="31">
        <v>300.0</v>
      </c>
      <c r="J51" s="31">
        <f t="shared" si="27"/>
        <v>1200</v>
      </c>
      <c r="K51" s="2">
        <v>4.0</v>
      </c>
      <c r="L51" s="31">
        <v>300.0</v>
      </c>
      <c r="M51" s="31">
        <f t="shared" si="28"/>
        <v>1200</v>
      </c>
      <c r="N51" s="2">
        <v>4.0</v>
      </c>
      <c r="O51" s="31">
        <v>300.0</v>
      </c>
      <c r="P51" s="31">
        <f t="shared" si="29"/>
        <v>1200</v>
      </c>
      <c r="Q51" s="2">
        <v>4.0</v>
      </c>
      <c r="R51" s="31">
        <v>300.0</v>
      </c>
      <c r="S51" s="31">
        <f t="shared" si="30"/>
        <v>1200</v>
      </c>
    </row>
    <row r="52">
      <c r="A52" s="15" t="s">
        <v>130</v>
      </c>
      <c r="B52" s="33"/>
      <c r="C52" s="33"/>
      <c r="D52" s="33"/>
      <c r="E52" s="33"/>
      <c r="F52" s="34"/>
      <c r="G52" s="34">
        <f>SUM(G53)</f>
        <v>4000</v>
      </c>
      <c r="H52" s="33"/>
      <c r="I52" s="34"/>
      <c r="J52" s="34">
        <f>SUM(J53)</f>
        <v>4000</v>
      </c>
      <c r="K52" s="33"/>
      <c r="L52" s="34"/>
      <c r="M52" s="34">
        <f>SUM(M53)</f>
        <v>4000</v>
      </c>
      <c r="N52" s="33"/>
      <c r="O52" s="34"/>
      <c r="P52" s="34">
        <f>SUM(P53)</f>
        <v>4000</v>
      </c>
      <c r="Q52" s="33"/>
      <c r="R52" s="34"/>
      <c r="S52" s="34">
        <f>SUM(S53)</f>
        <v>4000</v>
      </c>
      <c r="T52" s="29">
        <f>SUM(G52:S52)</f>
        <v>20000</v>
      </c>
      <c r="U52" s="26"/>
      <c r="V52" s="26"/>
      <c r="W52" s="26"/>
      <c r="X52" s="26"/>
      <c r="Y52" s="26"/>
      <c r="Z52" s="26"/>
      <c r="AA52" s="26"/>
      <c r="AB52" s="26"/>
    </row>
    <row r="53">
      <c r="A53" s="2" t="s">
        <v>131</v>
      </c>
      <c r="B53" s="2" t="b">
        <v>1</v>
      </c>
      <c r="C53" s="2" t="s">
        <v>87</v>
      </c>
      <c r="E53" s="2">
        <v>1.0</v>
      </c>
      <c r="F53" s="31">
        <v>4000.0</v>
      </c>
      <c r="G53" s="31">
        <f>F53*E53*$B53</f>
        <v>4000</v>
      </c>
      <c r="H53" s="2">
        <v>1.0</v>
      </c>
      <c r="I53" s="31">
        <v>4000.0</v>
      </c>
      <c r="J53" s="31">
        <f>I53*H53*$B53</f>
        <v>4000</v>
      </c>
      <c r="K53" s="2">
        <v>1.0</v>
      </c>
      <c r="L53" s="31">
        <v>4000.0</v>
      </c>
      <c r="M53" s="31">
        <f>L53*K53*$B53</f>
        <v>4000</v>
      </c>
      <c r="N53" s="2">
        <v>1.0</v>
      </c>
      <c r="O53" s="31">
        <v>4000.0</v>
      </c>
      <c r="P53" s="31">
        <f>O53*N53*$B53</f>
        <v>4000</v>
      </c>
      <c r="Q53" s="2">
        <v>1.0</v>
      </c>
      <c r="R53" s="31">
        <v>4000.0</v>
      </c>
      <c r="S53" s="31">
        <f>R53*Q53*$B53</f>
        <v>4000</v>
      </c>
    </row>
    <row r="54">
      <c r="A54" s="15" t="s">
        <v>132</v>
      </c>
      <c r="B54" s="33"/>
      <c r="C54" s="33"/>
      <c r="D54" s="33"/>
      <c r="E54" s="33"/>
      <c r="F54" s="34"/>
      <c r="G54" s="34">
        <f>SUM(G55:G56)</f>
        <v>8000</v>
      </c>
      <c r="H54" s="33"/>
      <c r="I54" s="34"/>
      <c r="J54" s="34">
        <f>SUM(J55:J56)</f>
        <v>3500</v>
      </c>
      <c r="K54" s="33"/>
      <c r="L54" s="34"/>
      <c r="M54" s="34">
        <f>SUM(M55:M56)</f>
        <v>3500</v>
      </c>
      <c r="N54" s="33"/>
      <c r="O54" s="34"/>
      <c r="P54" s="34">
        <f>SUM(P55:P56)</f>
        <v>3500</v>
      </c>
      <c r="Q54" s="33"/>
      <c r="R54" s="34"/>
      <c r="S54" s="34">
        <f>SUM(S55:S56)</f>
        <v>3500</v>
      </c>
      <c r="T54" s="29">
        <f>SUM(G54:S54)</f>
        <v>22000</v>
      </c>
      <c r="U54" s="26"/>
      <c r="V54" s="26"/>
      <c r="W54" s="26"/>
      <c r="X54" s="26"/>
      <c r="Y54" s="26"/>
      <c r="Z54" s="26"/>
      <c r="AA54" s="26"/>
      <c r="AB54" s="26"/>
    </row>
    <row r="55">
      <c r="A55" s="2" t="s">
        <v>133</v>
      </c>
      <c r="B55" s="2" t="b">
        <v>1</v>
      </c>
      <c r="C55" s="2" t="s">
        <v>87</v>
      </c>
      <c r="E55" s="2">
        <v>1.0</v>
      </c>
      <c r="F55" s="31">
        <v>5000.0</v>
      </c>
      <c r="G55" s="31">
        <f t="shared" ref="G55:G56" si="31">F55*E55*$B55</f>
        <v>5000</v>
      </c>
      <c r="H55" s="2">
        <v>1.0</v>
      </c>
      <c r="I55" s="31">
        <v>2000.0</v>
      </c>
      <c r="J55" s="31">
        <f t="shared" ref="J55:J56" si="32">I55*H55*$B55</f>
        <v>2000</v>
      </c>
      <c r="K55" s="2">
        <v>1.0</v>
      </c>
      <c r="L55" s="31">
        <v>2000.0</v>
      </c>
      <c r="M55" s="31">
        <f t="shared" ref="M55:M56" si="33">L55*K55*$B55</f>
        <v>2000</v>
      </c>
      <c r="N55" s="2">
        <v>1.0</v>
      </c>
      <c r="O55" s="31">
        <v>2000.0</v>
      </c>
      <c r="P55" s="31">
        <f t="shared" ref="P55:P56" si="34">O55*N55*$B55</f>
        <v>2000</v>
      </c>
      <c r="Q55" s="2">
        <v>1.0</v>
      </c>
      <c r="R55" s="31">
        <v>2000.0</v>
      </c>
      <c r="S55" s="31">
        <f t="shared" ref="S55:S56" si="35">R55*Q55*$B55</f>
        <v>2000</v>
      </c>
    </row>
    <row r="56">
      <c r="A56" s="2" t="s">
        <v>134</v>
      </c>
      <c r="B56" s="2" t="b">
        <v>1</v>
      </c>
      <c r="C56" s="2" t="s">
        <v>87</v>
      </c>
      <c r="E56" s="2">
        <v>1.0</v>
      </c>
      <c r="F56" s="31">
        <v>3000.0</v>
      </c>
      <c r="G56" s="31">
        <f t="shared" si="31"/>
        <v>3000</v>
      </c>
      <c r="H56" s="2">
        <v>1.0</v>
      </c>
      <c r="I56" s="31">
        <v>1500.0</v>
      </c>
      <c r="J56" s="31">
        <f t="shared" si="32"/>
        <v>1500</v>
      </c>
      <c r="K56" s="2">
        <v>1.0</v>
      </c>
      <c r="L56" s="31">
        <v>1500.0</v>
      </c>
      <c r="M56" s="31">
        <f t="shared" si="33"/>
        <v>1500</v>
      </c>
      <c r="N56" s="2">
        <v>1.0</v>
      </c>
      <c r="O56" s="31">
        <v>1500.0</v>
      </c>
      <c r="P56" s="31">
        <f t="shared" si="34"/>
        <v>1500</v>
      </c>
      <c r="Q56" s="2">
        <v>1.0</v>
      </c>
      <c r="R56" s="31">
        <v>1500.0</v>
      </c>
      <c r="S56" s="31">
        <f t="shared" si="35"/>
        <v>1500</v>
      </c>
    </row>
    <row r="57">
      <c r="A57" s="15" t="s">
        <v>135</v>
      </c>
      <c r="B57" s="33"/>
      <c r="C57" s="33"/>
      <c r="D57" s="33"/>
      <c r="E57" s="33"/>
      <c r="F57" s="34"/>
      <c r="G57" s="34">
        <f>SUM(G58:G60)</f>
        <v>3300</v>
      </c>
      <c r="H57" s="33"/>
      <c r="I57" s="34"/>
      <c r="J57" s="34">
        <f>SUM(J58:J60)</f>
        <v>3400</v>
      </c>
      <c r="K57" s="33"/>
      <c r="L57" s="34"/>
      <c r="M57" s="34">
        <f>SUM(M58:M60)</f>
        <v>3510</v>
      </c>
      <c r="N57" s="33"/>
      <c r="O57" s="34"/>
      <c r="P57" s="34">
        <f>SUM(P58:P60)</f>
        <v>3620</v>
      </c>
      <c r="Q57" s="33"/>
      <c r="R57" s="34"/>
      <c r="S57" s="34">
        <f>SUM(S58:S60)</f>
        <v>3720</v>
      </c>
      <c r="T57" s="29">
        <f>SUM(G57:S57)</f>
        <v>17550</v>
      </c>
      <c r="U57" s="26"/>
      <c r="V57" s="26"/>
      <c r="W57" s="26"/>
      <c r="X57" s="26"/>
      <c r="Y57" s="26"/>
      <c r="Z57" s="26"/>
      <c r="AA57" s="26"/>
      <c r="AB57" s="26"/>
    </row>
    <row r="58">
      <c r="A58" s="2" t="s">
        <v>136</v>
      </c>
      <c r="B58" s="2" t="b">
        <v>1</v>
      </c>
      <c r="C58" s="2" t="s">
        <v>87</v>
      </c>
      <c r="E58" s="2">
        <v>1.0</v>
      </c>
      <c r="F58" s="31">
        <v>1500.0</v>
      </c>
      <c r="G58" s="31">
        <f t="shared" ref="G58:G60" si="36">F58*E58*$B58</f>
        <v>1500</v>
      </c>
      <c r="H58" s="2">
        <v>1.0</v>
      </c>
      <c r="I58" s="31">
        <v>1550.0</v>
      </c>
      <c r="J58" s="31">
        <f t="shared" ref="J58:J60" si="37">I58*H58*$B58</f>
        <v>1550</v>
      </c>
      <c r="K58" s="2">
        <v>1.0</v>
      </c>
      <c r="L58" s="31">
        <v>1600.0</v>
      </c>
      <c r="M58" s="31">
        <f t="shared" ref="M58:M60" si="38">L58*K58*$B58</f>
        <v>1600</v>
      </c>
      <c r="N58" s="2">
        <v>1.0</v>
      </c>
      <c r="O58" s="31">
        <v>1650.0</v>
      </c>
      <c r="P58" s="31">
        <f t="shared" ref="P58:P60" si="39">O58*N58*$B58</f>
        <v>1650</v>
      </c>
      <c r="Q58" s="2">
        <v>1.0</v>
      </c>
      <c r="R58" s="31">
        <v>1700.0</v>
      </c>
      <c r="S58" s="31">
        <f t="shared" ref="S58:S60" si="40">R58*Q58*$B58</f>
        <v>1700</v>
      </c>
    </row>
    <row r="59">
      <c r="A59" s="2" t="s">
        <v>137</v>
      </c>
      <c r="B59" s="2" t="b">
        <v>1</v>
      </c>
      <c r="C59" s="2" t="s">
        <v>87</v>
      </c>
      <c r="E59" s="2">
        <v>1.0</v>
      </c>
      <c r="F59" s="31">
        <v>800.0</v>
      </c>
      <c r="G59" s="31">
        <f t="shared" si="36"/>
        <v>800</v>
      </c>
      <c r="H59" s="2">
        <v>1.0</v>
      </c>
      <c r="I59" s="31">
        <v>820.0</v>
      </c>
      <c r="J59" s="31">
        <f t="shared" si="37"/>
        <v>820</v>
      </c>
      <c r="K59" s="2">
        <v>1.0</v>
      </c>
      <c r="L59" s="31">
        <v>850.0</v>
      </c>
      <c r="M59" s="31">
        <f t="shared" si="38"/>
        <v>850</v>
      </c>
      <c r="N59" s="2">
        <v>1.0</v>
      </c>
      <c r="O59" s="31">
        <v>880.0</v>
      </c>
      <c r="P59" s="31">
        <f t="shared" si="39"/>
        <v>880</v>
      </c>
      <c r="Q59" s="2">
        <v>1.0</v>
      </c>
      <c r="R59" s="31">
        <v>900.0</v>
      </c>
      <c r="S59" s="31">
        <f t="shared" si="40"/>
        <v>900</v>
      </c>
    </row>
    <row r="60">
      <c r="A60" s="2" t="s">
        <v>138</v>
      </c>
      <c r="B60" s="2" t="b">
        <v>1</v>
      </c>
      <c r="C60" s="2" t="s">
        <v>87</v>
      </c>
      <c r="E60" s="2">
        <v>1.0</v>
      </c>
      <c r="F60" s="31">
        <v>1000.0</v>
      </c>
      <c r="G60" s="31">
        <f t="shared" si="36"/>
        <v>1000</v>
      </c>
      <c r="H60" s="2">
        <v>1.0</v>
      </c>
      <c r="I60" s="31">
        <v>1030.0</v>
      </c>
      <c r="J60" s="31">
        <f t="shared" si="37"/>
        <v>1030</v>
      </c>
      <c r="K60" s="2">
        <v>1.0</v>
      </c>
      <c r="L60" s="31">
        <v>1060.0</v>
      </c>
      <c r="M60" s="31">
        <f t="shared" si="38"/>
        <v>1060</v>
      </c>
      <c r="N60" s="2">
        <v>1.0</v>
      </c>
      <c r="O60" s="31">
        <v>1090.0</v>
      </c>
      <c r="P60" s="31">
        <f t="shared" si="39"/>
        <v>1090</v>
      </c>
      <c r="Q60" s="2">
        <v>1.0</v>
      </c>
      <c r="R60" s="31">
        <v>1120.0</v>
      </c>
      <c r="S60" s="31">
        <f t="shared" si="40"/>
        <v>1120</v>
      </c>
    </row>
    <row r="61">
      <c r="A61" s="15" t="s">
        <v>139</v>
      </c>
      <c r="B61" s="37"/>
      <c r="C61" s="37"/>
      <c r="D61" s="37"/>
      <c r="E61" s="37"/>
      <c r="F61" s="38"/>
      <c r="G61" s="34">
        <f>SUM(G62)</f>
        <v>5000</v>
      </c>
      <c r="H61" s="37"/>
      <c r="I61" s="38"/>
      <c r="J61" s="34">
        <f>SUM(J62)</f>
        <v>2000</v>
      </c>
      <c r="K61" s="37"/>
      <c r="L61" s="38"/>
      <c r="M61" s="34">
        <f>SUM(M62)</f>
        <v>2000</v>
      </c>
      <c r="N61" s="37"/>
      <c r="O61" s="38"/>
      <c r="P61" s="34">
        <f>SUM(P62)</f>
        <v>2000</v>
      </c>
      <c r="Q61" s="37"/>
      <c r="R61" s="38"/>
      <c r="S61" s="34">
        <f>SUM(S62)</f>
        <v>2000</v>
      </c>
      <c r="T61" s="29">
        <f>SUM(G61:S61)</f>
        <v>13000</v>
      </c>
    </row>
    <row r="62">
      <c r="A62" s="2" t="s">
        <v>140</v>
      </c>
      <c r="B62" s="2" t="b">
        <v>1</v>
      </c>
      <c r="C62" s="2" t="s">
        <v>87</v>
      </c>
      <c r="E62" s="2">
        <v>1.0</v>
      </c>
      <c r="F62" s="31">
        <v>5000.0</v>
      </c>
      <c r="G62" s="31">
        <f>F62*E62*$B62</f>
        <v>5000</v>
      </c>
      <c r="H62" s="2">
        <v>1.0</v>
      </c>
      <c r="I62" s="31">
        <v>2000.0</v>
      </c>
      <c r="J62" s="31">
        <f>I62*H62*$B62</f>
        <v>2000</v>
      </c>
      <c r="K62" s="2">
        <v>1.0</v>
      </c>
      <c r="L62" s="31">
        <v>2000.0</v>
      </c>
      <c r="M62" s="31">
        <f>L62*K62*$B62</f>
        <v>2000</v>
      </c>
      <c r="N62" s="2">
        <v>1.0</v>
      </c>
      <c r="O62" s="31">
        <v>2000.0</v>
      </c>
      <c r="P62" s="31">
        <f>O62*N62*$B62</f>
        <v>2000</v>
      </c>
      <c r="Q62" s="2">
        <v>1.0</v>
      </c>
      <c r="R62" s="31">
        <v>2000.0</v>
      </c>
      <c r="S62" s="31">
        <f>R62*Q62*$B62</f>
        <v>2000</v>
      </c>
    </row>
    <row r="63">
      <c r="A63" s="15" t="s">
        <v>141</v>
      </c>
      <c r="B63" s="37"/>
      <c r="C63" s="37"/>
      <c r="D63" s="37"/>
      <c r="E63" s="37"/>
      <c r="F63" s="39">
        <v>1.0</v>
      </c>
      <c r="G63" s="34">
        <f>SUM(G64)</f>
        <v>0</v>
      </c>
      <c r="H63" s="37"/>
      <c r="I63" s="38"/>
      <c r="J63" s="34">
        <f>SUM(J64)</f>
        <v>0</v>
      </c>
      <c r="K63" s="37"/>
      <c r="L63" s="38"/>
      <c r="M63" s="34">
        <f>SUM(M64)</f>
        <v>0</v>
      </c>
      <c r="N63" s="37"/>
      <c r="O63" s="38"/>
      <c r="P63" s="34">
        <f>SUM(P64)</f>
        <v>0</v>
      </c>
      <c r="Q63" s="37"/>
      <c r="R63" s="38"/>
      <c r="S63" s="34">
        <f>SUM(S64)</f>
        <v>0</v>
      </c>
      <c r="T63" s="29">
        <f>SUM(G63:S63)</f>
        <v>0</v>
      </c>
    </row>
    <row r="64">
      <c r="A64" s="2" t="s">
        <v>142</v>
      </c>
      <c r="B64" s="2" t="b">
        <v>1</v>
      </c>
      <c r="C64" s="3"/>
      <c r="F64" s="31"/>
      <c r="G64" s="31">
        <f>F64*E64*$B64</f>
        <v>0</v>
      </c>
      <c r="I64" s="32"/>
      <c r="J64" s="31">
        <f>I64*H64*$B64</f>
        <v>0</v>
      </c>
      <c r="L64" s="32"/>
      <c r="M64" s="31">
        <f>L64*K64*$B64</f>
        <v>0</v>
      </c>
      <c r="O64" s="32"/>
      <c r="P64" s="31">
        <f>O64*N64*$B64</f>
        <v>0</v>
      </c>
      <c r="R64" s="32"/>
      <c r="S64" s="31">
        <f>R64*Q64*$B64</f>
        <v>0</v>
      </c>
    </row>
    <row r="65">
      <c r="A65" s="15" t="s">
        <v>143</v>
      </c>
      <c r="B65" s="33"/>
      <c r="C65" s="33"/>
      <c r="D65" s="33"/>
      <c r="E65" s="33"/>
      <c r="F65" s="34"/>
      <c r="G65" s="34">
        <f>SUM(G66:G72)</f>
        <v>36000</v>
      </c>
      <c r="H65" s="33"/>
      <c r="I65" s="34"/>
      <c r="J65" s="34">
        <f>SUM(J66:J72)</f>
        <v>37440</v>
      </c>
      <c r="K65" s="33"/>
      <c r="L65" s="34"/>
      <c r="M65" s="34">
        <f>SUM(M66:M72)</f>
        <v>38880</v>
      </c>
      <c r="N65" s="33"/>
      <c r="O65" s="34"/>
      <c r="P65" s="34">
        <f>SUM(P66:P72)</f>
        <v>40320</v>
      </c>
      <c r="Q65" s="33"/>
      <c r="R65" s="34"/>
      <c r="S65" s="34">
        <f>SUM(S66:S72)</f>
        <v>41760</v>
      </c>
      <c r="T65" s="29">
        <f>SUM(G65:S65)</f>
        <v>194400</v>
      </c>
    </row>
    <row r="66">
      <c r="A66" s="2" t="s">
        <v>144</v>
      </c>
      <c r="B66" s="2" t="b">
        <v>0</v>
      </c>
      <c r="C66" s="2" t="s">
        <v>87</v>
      </c>
      <c r="D66" s="2" t="s">
        <v>145</v>
      </c>
      <c r="E66" s="2">
        <v>12.0</v>
      </c>
      <c r="F66" s="31">
        <v>9600.0</v>
      </c>
      <c r="G66" s="31">
        <f t="shared" ref="G66:G72" si="41">F66*E66*$B66</f>
        <v>0</v>
      </c>
      <c r="H66" s="2">
        <v>12.0</v>
      </c>
      <c r="I66" s="31">
        <v>10000.0</v>
      </c>
      <c r="J66" s="31">
        <f t="shared" ref="J66:J72" si="42">I66*H66*$B66</f>
        <v>0</v>
      </c>
      <c r="K66" s="2">
        <v>12.0</v>
      </c>
      <c r="L66" s="31">
        <v>10400.0</v>
      </c>
      <c r="M66" s="31">
        <f t="shared" ref="M66:M72" si="43">L66*K66*$B66</f>
        <v>0</v>
      </c>
      <c r="N66" s="2">
        <v>12.0</v>
      </c>
      <c r="O66" s="31">
        <v>10800.0</v>
      </c>
      <c r="P66" s="31">
        <f t="shared" ref="P66:P72" si="44">O66*N66*$B66</f>
        <v>0</v>
      </c>
      <c r="Q66" s="2">
        <v>12.0</v>
      </c>
      <c r="R66" s="31">
        <v>11200.0</v>
      </c>
      <c r="S66" s="31">
        <f t="shared" ref="S66:S72" si="45">R66*Q66*$B66</f>
        <v>0</v>
      </c>
    </row>
    <row r="67">
      <c r="A67" s="2" t="s">
        <v>146</v>
      </c>
      <c r="B67" s="2" t="b">
        <v>1</v>
      </c>
      <c r="C67" s="2" t="s">
        <v>87</v>
      </c>
      <c r="E67" s="2">
        <v>12.0</v>
      </c>
      <c r="F67" s="31">
        <v>1200.0</v>
      </c>
      <c r="G67" s="31">
        <f t="shared" si="41"/>
        <v>14400</v>
      </c>
      <c r="H67" s="2">
        <v>12.0</v>
      </c>
      <c r="I67" s="31">
        <v>1200.0</v>
      </c>
      <c r="J67" s="31">
        <f t="shared" si="42"/>
        <v>14400</v>
      </c>
      <c r="K67" s="2">
        <v>12.0</v>
      </c>
      <c r="L67" s="31">
        <v>1200.0</v>
      </c>
      <c r="M67" s="31">
        <f t="shared" si="43"/>
        <v>14400</v>
      </c>
      <c r="N67" s="2">
        <v>12.0</v>
      </c>
      <c r="O67" s="31">
        <v>1200.0</v>
      </c>
      <c r="P67" s="31">
        <f t="shared" si="44"/>
        <v>14400</v>
      </c>
      <c r="Q67" s="2">
        <v>12.0</v>
      </c>
      <c r="R67" s="31">
        <v>1200.0</v>
      </c>
      <c r="S67" s="31">
        <f t="shared" si="45"/>
        <v>14400</v>
      </c>
    </row>
    <row r="68">
      <c r="A68" s="2" t="s">
        <v>147</v>
      </c>
      <c r="B68" s="2" t="b">
        <v>1</v>
      </c>
      <c r="C68" s="2" t="s">
        <v>87</v>
      </c>
      <c r="E68" s="2">
        <v>12.0</v>
      </c>
      <c r="F68" s="31">
        <v>1200.0</v>
      </c>
      <c r="G68" s="31">
        <f t="shared" si="41"/>
        <v>14400</v>
      </c>
      <c r="H68" s="2">
        <v>12.0</v>
      </c>
      <c r="I68" s="31">
        <v>1300.0</v>
      </c>
      <c r="J68" s="31">
        <f t="shared" si="42"/>
        <v>15600</v>
      </c>
      <c r="K68" s="2">
        <v>12.0</v>
      </c>
      <c r="L68" s="31">
        <v>1400.0</v>
      </c>
      <c r="M68" s="31">
        <f t="shared" si="43"/>
        <v>16800</v>
      </c>
      <c r="N68" s="2">
        <v>12.0</v>
      </c>
      <c r="O68" s="31">
        <v>1500.0</v>
      </c>
      <c r="P68" s="31">
        <f t="shared" si="44"/>
        <v>18000</v>
      </c>
      <c r="Q68" s="2">
        <v>12.0</v>
      </c>
      <c r="R68" s="31">
        <v>1600.0</v>
      </c>
      <c r="S68" s="31">
        <f t="shared" si="45"/>
        <v>19200</v>
      </c>
    </row>
    <row r="69">
      <c r="A69" s="2" t="s">
        <v>148</v>
      </c>
      <c r="B69" s="2" t="b">
        <v>1</v>
      </c>
      <c r="C69" s="2" t="s">
        <v>87</v>
      </c>
      <c r="E69" s="2">
        <v>12.0</v>
      </c>
      <c r="F69" s="31">
        <v>150.0</v>
      </c>
      <c r="G69" s="31">
        <f t="shared" si="41"/>
        <v>1800</v>
      </c>
      <c r="H69" s="2">
        <v>12.0</v>
      </c>
      <c r="I69" s="31">
        <v>160.0</v>
      </c>
      <c r="J69" s="31">
        <f t="shared" si="42"/>
        <v>1920</v>
      </c>
      <c r="K69" s="2">
        <v>12.0</v>
      </c>
      <c r="L69" s="31">
        <v>170.0</v>
      </c>
      <c r="M69" s="31">
        <f t="shared" si="43"/>
        <v>2040</v>
      </c>
      <c r="N69" s="2">
        <v>12.0</v>
      </c>
      <c r="O69" s="31">
        <v>180.0</v>
      </c>
      <c r="P69" s="31">
        <f t="shared" si="44"/>
        <v>2160</v>
      </c>
      <c r="Q69" s="2">
        <v>12.0</v>
      </c>
      <c r="R69" s="31">
        <v>190.0</v>
      </c>
      <c r="S69" s="31">
        <f t="shared" si="45"/>
        <v>2280</v>
      </c>
    </row>
    <row r="70">
      <c r="A70" s="2" t="s">
        <v>149</v>
      </c>
      <c r="B70" s="2" t="b">
        <v>1</v>
      </c>
      <c r="C70" s="2" t="s">
        <v>87</v>
      </c>
      <c r="E70" s="2">
        <v>12.0</v>
      </c>
      <c r="F70" s="31">
        <v>200.0</v>
      </c>
      <c r="G70" s="31">
        <f t="shared" si="41"/>
        <v>2400</v>
      </c>
      <c r="H70" s="2">
        <v>12.0</v>
      </c>
      <c r="I70" s="31">
        <v>210.0</v>
      </c>
      <c r="J70" s="31">
        <f t="shared" si="42"/>
        <v>2520</v>
      </c>
      <c r="K70" s="2">
        <v>12.0</v>
      </c>
      <c r="L70" s="31">
        <v>220.0</v>
      </c>
      <c r="M70" s="31">
        <f t="shared" si="43"/>
        <v>2640</v>
      </c>
      <c r="N70" s="2">
        <v>12.0</v>
      </c>
      <c r="O70" s="31">
        <v>230.0</v>
      </c>
      <c r="P70" s="31">
        <f t="shared" si="44"/>
        <v>2760</v>
      </c>
      <c r="Q70" s="2">
        <v>12.0</v>
      </c>
      <c r="R70" s="31">
        <v>240.0</v>
      </c>
      <c r="S70" s="31">
        <f t="shared" si="45"/>
        <v>2880</v>
      </c>
    </row>
    <row r="71">
      <c r="A71" s="2" t="s">
        <v>150</v>
      </c>
      <c r="B71" s="2" t="b">
        <v>1</v>
      </c>
      <c r="C71" s="2" t="s">
        <v>87</v>
      </c>
      <c r="E71" s="2">
        <v>3.0</v>
      </c>
      <c r="F71" s="36">
        <v>400.0</v>
      </c>
      <c r="G71" s="31">
        <f t="shared" si="41"/>
        <v>1200</v>
      </c>
      <c r="H71" s="2">
        <v>3.0</v>
      </c>
      <c r="I71" s="36">
        <v>400.0</v>
      </c>
      <c r="J71" s="31">
        <f t="shared" si="42"/>
        <v>1200</v>
      </c>
      <c r="K71" s="2">
        <v>3.0</v>
      </c>
      <c r="L71" s="36">
        <v>400.0</v>
      </c>
      <c r="M71" s="31">
        <f t="shared" si="43"/>
        <v>1200</v>
      </c>
      <c r="N71" s="2">
        <v>3.0</v>
      </c>
      <c r="O71" s="36">
        <v>400.0</v>
      </c>
      <c r="P71" s="31">
        <f t="shared" si="44"/>
        <v>1200</v>
      </c>
      <c r="Q71" s="2">
        <v>3.0</v>
      </c>
      <c r="R71" s="36">
        <v>400.0</v>
      </c>
      <c r="S71" s="31">
        <f t="shared" si="45"/>
        <v>1200</v>
      </c>
    </row>
    <row r="72">
      <c r="A72" s="2" t="s">
        <v>151</v>
      </c>
      <c r="B72" s="2" t="b">
        <v>1</v>
      </c>
      <c r="C72" s="2" t="s">
        <v>87</v>
      </c>
      <c r="E72" s="2">
        <v>3.0</v>
      </c>
      <c r="F72" s="36">
        <v>600.0</v>
      </c>
      <c r="G72" s="31">
        <f t="shared" si="41"/>
        <v>1800</v>
      </c>
      <c r="H72" s="2">
        <v>3.0</v>
      </c>
      <c r="I72" s="36">
        <v>600.0</v>
      </c>
      <c r="J72" s="31">
        <f t="shared" si="42"/>
        <v>1800</v>
      </c>
      <c r="K72" s="2">
        <v>3.0</v>
      </c>
      <c r="L72" s="36">
        <v>600.0</v>
      </c>
      <c r="M72" s="31">
        <f t="shared" si="43"/>
        <v>1800</v>
      </c>
      <c r="N72" s="2">
        <v>3.0</v>
      </c>
      <c r="O72" s="36">
        <v>600.0</v>
      </c>
      <c r="P72" s="31">
        <f t="shared" si="44"/>
        <v>1800</v>
      </c>
      <c r="Q72" s="2">
        <v>3.0</v>
      </c>
      <c r="R72" s="36">
        <v>600.0</v>
      </c>
      <c r="S72" s="31">
        <f t="shared" si="45"/>
        <v>1800</v>
      </c>
    </row>
  </sheetData>
  <mergeCells count="10">
    <mergeCell ref="K3:M3"/>
    <mergeCell ref="N3:P3"/>
    <mergeCell ref="E1:G1"/>
    <mergeCell ref="H1:J1"/>
    <mergeCell ref="K1:M1"/>
    <mergeCell ref="N1:P1"/>
    <mergeCell ref="Q1:S1"/>
    <mergeCell ref="E3:G3"/>
    <mergeCell ref="H3:J3"/>
    <mergeCell ref="Q3:S3"/>
  </mergeCells>
  <dataValidations>
    <dataValidation type="list" allowBlank="1" showErrorMessage="1" sqref="C5:C10 C12:C19 C21:C28 C30:C38 C40:C43 C45:C51 C53 C55:C56 C58:C60 C62 C64 C66:C72">
      <formula1>"CAPEX,OPEX"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2.5"/>
    <col customWidth="1" min="3" max="3" width="6.88"/>
    <col customWidth="1" min="4" max="5" width="3.0"/>
    <col customWidth="1" min="6" max="6" width="3.75"/>
    <col customWidth="1" min="7" max="7" width="7.25"/>
    <col customWidth="1" min="8" max="8" width="10.13"/>
  </cols>
  <sheetData>
    <row r="1">
      <c r="A1" s="10" t="s">
        <v>55</v>
      </c>
      <c r="C1" s="11" t="s">
        <v>56</v>
      </c>
    </row>
    <row r="2">
      <c r="A2" s="2" t="s">
        <v>57</v>
      </c>
      <c r="C2" s="11">
        <v>1.0</v>
      </c>
    </row>
    <row r="3">
      <c r="A3" s="12" t="s">
        <v>58</v>
      </c>
      <c r="B3" s="13"/>
      <c r="C3" s="14" t="s">
        <v>59</v>
      </c>
      <c r="D3" s="14" t="s">
        <v>60</v>
      </c>
      <c r="E3" s="14" t="s">
        <v>61</v>
      </c>
      <c r="F3" s="14" t="s">
        <v>62</v>
      </c>
      <c r="G3" s="14" t="s">
        <v>152</v>
      </c>
      <c r="H3" s="14" t="s">
        <v>64</v>
      </c>
    </row>
    <row r="4">
      <c r="A4" s="2" t="s">
        <v>65</v>
      </c>
      <c r="H4" s="32">
        <f>H5+H7+H9+H11+H15</f>
        <v>54590.87935</v>
      </c>
    </row>
    <row r="5">
      <c r="A5" s="15" t="s">
        <v>66</v>
      </c>
      <c r="B5" s="16"/>
      <c r="C5" s="16"/>
      <c r="D5" s="16"/>
      <c r="E5" s="16"/>
      <c r="F5" s="16"/>
      <c r="G5" s="16"/>
      <c r="H5" s="40">
        <f>SUM(H6)</f>
        <v>34293.6</v>
      </c>
    </row>
    <row r="6">
      <c r="A6" s="2" t="s">
        <v>153</v>
      </c>
      <c r="C6" s="19"/>
      <c r="D6" s="19"/>
      <c r="E6" s="19"/>
      <c r="F6" s="19">
        <f>Parametry!B6/60*('Sprzedaż miesięczna'!F5+Parametry!B21)</f>
        <v>623.52</v>
      </c>
      <c r="G6" s="8">
        <f>Parametry!B36</f>
        <v>55</v>
      </c>
      <c r="H6" s="32">
        <f>G6*F6</f>
        <v>34293.6</v>
      </c>
    </row>
    <row r="7">
      <c r="A7" s="15" t="s">
        <v>70</v>
      </c>
      <c r="B7" s="16"/>
      <c r="C7" s="16"/>
      <c r="D7" s="16"/>
      <c r="E7" s="16"/>
      <c r="F7" s="17">
        <f>SUM(F8)</f>
        <v>1</v>
      </c>
      <c r="G7" s="16"/>
      <c r="H7" s="40">
        <f>SUM(H8)</f>
        <v>1200</v>
      </c>
    </row>
    <row r="8">
      <c r="A8" s="2" t="s">
        <v>71</v>
      </c>
      <c r="F8" s="20">
        <v>1.0</v>
      </c>
      <c r="G8" s="8">
        <f>Parametry!B32</f>
        <v>1200</v>
      </c>
      <c r="H8" s="32">
        <f>G8*F8</f>
        <v>1200</v>
      </c>
    </row>
    <row r="9">
      <c r="A9" s="15" t="s">
        <v>29</v>
      </c>
      <c r="B9" s="16"/>
      <c r="C9" s="16"/>
      <c r="D9" s="16"/>
      <c r="E9" s="16"/>
      <c r="F9" s="17">
        <f>SUM(F10)</f>
        <v>73.6533</v>
      </c>
      <c r="G9" s="16"/>
      <c r="H9" s="40">
        <f>SUM(H10)</f>
        <v>2209.599</v>
      </c>
    </row>
    <row r="10">
      <c r="A10" s="2" t="s">
        <v>72</v>
      </c>
      <c r="F10" s="19">
        <f>('Sprzedaż miesięczna'!F6*2+'Sprzedaż miesięczna'!F7*3+'Sprzedaż miesięczna'!F8*4)*Parametry!B35</f>
        <v>73.6533</v>
      </c>
      <c r="G10" s="8">
        <f>Parametry!B37</f>
        <v>30</v>
      </c>
      <c r="H10" s="32">
        <f>G10*F10</f>
        <v>2209.599</v>
      </c>
    </row>
    <row r="11">
      <c r="A11" s="15" t="s">
        <v>154</v>
      </c>
      <c r="B11" s="16"/>
      <c r="C11" s="16"/>
      <c r="D11" s="16"/>
      <c r="E11" s="16"/>
      <c r="F11" s="16">
        <f>SUM(F13:F14)</f>
        <v>2</v>
      </c>
      <c r="G11" s="16"/>
      <c r="H11" s="40">
        <f>SUM(H12:H14)</f>
        <v>16887.68035</v>
      </c>
    </row>
    <row r="12">
      <c r="A12" s="2" t="s">
        <v>155</v>
      </c>
      <c r="F12" s="2">
        <v>1.0</v>
      </c>
      <c r="G12" s="8">
        <f>Parametry!B57*Parametry!B54*'Sprzedaż miesięczna'!H4</f>
        <v>16886.68035</v>
      </c>
      <c r="H12" s="32">
        <f t="shared" ref="H12:H13" si="1">G12*F12</f>
        <v>16886.68035</v>
      </c>
    </row>
    <row r="13">
      <c r="A13" s="2" t="s">
        <v>156</v>
      </c>
      <c r="F13" s="2">
        <v>1.0</v>
      </c>
      <c r="G13" s="8">
        <f>Parametry!B52*('Sprzedaż miesięczna'!H4*Parametry!B55+Parametry!B56*'Sprzedaż miesięczna'!F5)</f>
        <v>0</v>
      </c>
      <c r="H13" s="32">
        <f t="shared" si="1"/>
        <v>0</v>
      </c>
    </row>
    <row r="14">
      <c r="A14" s="2" t="s">
        <v>157</v>
      </c>
      <c r="F14" s="2">
        <v>1.0</v>
      </c>
      <c r="G14" s="8">
        <f>Parametry!B53*('Sprzedaż miesięczna'!H4*Parametry!B58)</f>
        <v>0</v>
      </c>
      <c r="H14" s="32">
        <f>SUM(F14:G14)</f>
        <v>1</v>
      </c>
    </row>
    <row r="15">
      <c r="A15" s="27" t="s">
        <v>158</v>
      </c>
      <c r="B15" s="28"/>
      <c r="C15" s="28"/>
      <c r="D15" s="28"/>
      <c r="E15" s="28"/>
      <c r="F15" s="28"/>
      <c r="G15" s="28"/>
      <c r="H15" s="29">
        <f>SUM(H16)</f>
        <v>0</v>
      </c>
    </row>
    <row r="16">
      <c r="A16" s="2" t="s">
        <v>159</v>
      </c>
      <c r="F16" s="2">
        <v>0.0</v>
      </c>
      <c r="G16" s="8">
        <f>Parametry!B62*'Sprzedaż miesięczna'!H4</f>
        <v>11257.7869</v>
      </c>
      <c r="H16" s="32">
        <f>G16*F16</f>
        <v>0</v>
      </c>
    </row>
  </sheetData>
  <mergeCells count="2">
    <mergeCell ref="C1:H1"/>
    <mergeCell ref="C2:H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5"/>
  </cols>
  <sheetData>
    <row r="3">
      <c r="A3" s="2" t="s">
        <v>160</v>
      </c>
      <c r="B3" s="32">
        <f>SUMIF('Koszty stałe'!C:C,"CAPEX",'Koszty stałe'!G:G)</f>
        <v>250750</v>
      </c>
    </row>
    <row r="4">
      <c r="A4" s="2" t="s">
        <v>161</v>
      </c>
      <c r="B4" s="32">
        <f>SUMIF('Koszty stałe'!C:C,"OPEX",'Koszty stałe'!G:G)/12</f>
        <v>6141.666667</v>
      </c>
    </row>
    <row r="5">
      <c r="A5" s="2" t="s">
        <v>162</v>
      </c>
      <c r="B5" s="32">
        <f>'Koszty zmienne miesięczny'!H4</f>
        <v>54590.87935</v>
      </c>
    </row>
    <row r="6">
      <c r="A6" s="2" t="s">
        <v>163</v>
      </c>
      <c r="B6" s="32">
        <f>B4+B5</f>
        <v>60732.54602</v>
      </c>
    </row>
    <row r="7">
      <c r="A7" s="2" t="s">
        <v>164</v>
      </c>
      <c r="B7" s="32">
        <f>'Sprzedaż miesięczna'!H4</f>
        <v>112577.869</v>
      </c>
    </row>
    <row r="8">
      <c r="A8" s="2" t="s">
        <v>165</v>
      </c>
      <c r="B8" s="32">
        <f>B7-B6</f>
        <v>51845.32298</v>
      </c>
    </row>
  </sheetData>
  <drawing r:id="rId1"/>
</worksheet>
</file>